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80" windowHeight="996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<sst xmlns="http://schemas.openxmlformats.org/spreadsheetml/2006/main" count="350" uniqueCount="172">
  <si>
    <t>Наименование показателя</t>
  </si>
  <si>
    <t>Код дохода по КД</t>
  </si>
  <si>
    <t xml:space="preserve">Доходы, утвержденные законом о бюджете, нормативными правовыми актами о бюджете </t>
  </si>
  <si>
    <t xml:space="preserve">Исполнено </t>
  </si>
  <si>
    <t xml:space="preserve">Неисполненные назначения </t>
  </si>
  <si>
    <t>ДОХОДЫ БЮДЖЕТА - ВСЕГО</t>
  </si>
  <si>
    <t>Налог на имущество физических лиц, зачисляемый в бюджеты поселений.</t>
  </si>
  <si>
    <t>Форма по ОКУД</t>
  </si>
  <si>
    <t xml:space="preserve">Наименование органа, организующего </t>
  </si>
  <si>
    <t>КОДЫ</t>
  </si>
  <si>
    <t xml:space="preserve">Дата </t>
  </si>
  <si>
    <t>по ОКПО</t>
  </si>
  <si>
    <t xml:space="preserve">МЕСЯЧНЫЙ ОТЧЕТ ОБ ИСПОЛНЕНИИ БЮДЖЕТА </t>
  </si>
  <si>
    <t>1. Доходы бюджета</t>
  </si>
  <si>
    <r>
      <t xml:space="preserve">Наименование бюджета: </t>
    </r>
    <r>
      <rPr>
        <b/>
        <u val="single"/>
        <sz val="10"/>
        <rFont val="Times New Roman"/>
        <family val="1"/>
      </rPr>
      <t>СЕЛЬСКИЙ</t>
    </r>
  </si>
  <si>
    <r>
      <t xml:space="preserve">Периодичность: </t>
    </r>
    <r>
      <rPr>
        <b/>
        <u val="single"/>
        <sz val="10"/>
        <rFont val="Times New Roman"/>
        <family val="1"/>
      </rPr>
      <t>МЕСЯЧНАЯ</t>
    </r>
  </si>
  <si>
    <r>
      <t xml:space="preserve">Единица измерения: </t>
    </r>
    <r>
      <rPr>
        <b/>
        <u val="single"/>
        <sz val="10"/>
        <rFont val="Times New Roman"/>
        <family val="1"/>
      </rPr>
      <t>РУБ.</t>
    </r>
  </si>
  <si>
    <t>Наименование</t>
  </si>
  <si>
    <t xml:space="preserve"> показателя</t>
  </si>
  <si>
    <t>КОД</t>
  </si>
  <si>
    <t>Бюджетные ассигнования, утвержденные законом о бюджете, нормативными правовыми  актами о бюджете</t>
  </si>
  <si>
    <t>Лимиты бюджетных обязательств</t>
  </si>
  <si>
    <t>Исполнено</t>
  </si>
  <si>
    <t>Неисполненные назначения</t>
  </si>
  <si>
    <t>ППП</t>
  </si>
  <si>
    <t>ФКР</t>
  </si>
  <si>
    <t>КЦСР</t>
  </si>
  <si>
    <t>КВР</t>
  </si>
  <si>
    <t>ЭКР</t>
  </si>
  <si>
    <t>по ассигнованиям</t>
  </si>
  <si>
    <t>по лимитам бюджетных обязательств</t>
  </si>
  <si>
    <t>в том числе:</t>
  </si>
  <si>
    <t>Культура                  Всего:</t>
  </si>
  <si>
    <t>Результат исполнения бюджета (дефицит - ; профицит +)</t>
  </si>
  <si>
    <t>000</t>
  </si>
  <si>
    <t>0000</t>
  </si>
  <si>
    <t>0104</t>
  </si>
  <si>
    <t>225</t>
  </si>
  <si>
    <t>0801</t>
  </si>
  <si>
    <t>223</t>
  </si>
  <si>
    <t>Код строки</t>
  </si>
  <si>
    <t>Код источника финансирования по КИВФ, КИВнФ</t>
  </si>
  <si>
    <t xml:space="preserve">Источники финансирования, утвержденные сводной бюджетной </t>
  </si>
  <si>
    <t xml:space="preserve">росписью </t>
  </si>
  <si>
    <t>Источники финансирования дефицита бюджета - всего</t>
  </si>
  <si>
    <t xml:space="preserve">источники внутреннего финансирования бюджета </t>
  </si>
  <si>
    <t>из них:</t>
  </si>
  <si>
    <t xml:space="preserve">Остатки на начало года. </t>
  </si>
  <si>
    <t>Остатки на конец отчетного периода.</t>
  </si>
  <si>
    <t xml:space="preserve">источники внешнего финансирования бюджета </t>
  </si>
  <si>
    <t>Оборотная кассовая наличность.</t>
  </si>
  <si>
    <t>Отметка ответственного исполнителя органа, осуществляющего кассовое обслуживание бюджета</t>
  </si>
  <si>
    <t>______________      ___________________     _____________________      «_____»_______________200    г.</t>
  </si>
  <si>
    <t xml:space="preserve">                                    (должность)                                                (подпись)                                                   (расшифровка подписи)</t>
  </si>
  <si>
    <t>2. РАСХОДЫ БЮДЖЕТА</t>
  </si>
  <si>
    <t xml:space="preserve">3. Источники финансирования дефицита бюджетов </t>
  </si>
  <si>
    <t>1003</t>
  </si>
  <si>
    <t>211</t>
  </si>
  <si>
    <t>213</t>
  </si>
  <si>
    <t>290</t>
  </si>
  <si>
    <t>Первичный воинский учет                                                                                                 итого</t>
  </si>
  <si>
    <t>Мероприятия в области спорта и физической культуры                 итого:</t>
  </si>
  <si>
    <t>Социальное обеспечение населения                 итого:</t>
  </si>
  <si>
    <t>НДФЛ с доходов, полученных от долевого участиея в деятельности организаций</t>
  </si>
  <si>
    <t>НДФЛс доходов, облагаемых по налоговой ставке,установ. пунк.1 ст.224 НК РФ.</t>
  </si>
  <si>
    <t>Единый сельскохозяйственный налог</t>
  </si>
  <si>
    <t>в том числе: Собственные доходы итого:    из них:</t>
  </si>
  <si>
    <t xml:space="preserve">Земельный налог,взимаемый по ставке установленный п/п 1 п 1 ст. 394 НК РФ, зачисляемый в бюджеты поселений. </t>
  </si>
  <si>
    <t xml:space="preserve">Земельный налог,взимаемый по ставке установленный п/п 2 п 1 ст. 394 НК РФ, зачисляемый в бюджеты поселений. </t>
  </si>
  <si>
    <t>Кассовый расход за месяц</t>
  </si>
  <si>
    <t>в т.ч. Безвозмездные поступления итого:    из них:</t>
  </si>
  <si>
    <t>226</t>
  </si>
  <si>
    <t>340</t>
  </si>
  <si>
    <t xml:space="preserve">Земельный налог(по обязательствам,возникшим до 1 января 2006г.)мобилизуемый на территориях поселений. </t>
  </si>
  <si>
    <t>182 1 01 02 021 01 1000 110</t>
  </si>
  <si>
    <t>182 1 01 02 021 01 3000 110</t>
  </si>
  <si>
    <t>182 1 06 01 030 10 1000 110</t>
  </si>
  <si>
    <t>310</t>
  </si>
  <si>
    <t>0503</t>
  </si>
  <si>
    <t>0203</t>
  </si>
  <si>
    <t>182 1 01 02 010 01 1000 110</t>
  </si>
  <si>
    <t>Доходы от продажи земель.участк.</t>
  </si>
  <si>
    <t>165 1 14 06014 10 0000 430</t>
  </si>
  <si>
    <t>182 1 01 02 021 01 4000 110</t>
  </si>
  <si>
    <t>Арендная плата за земельные участки</t>
  </si>
  <si>
    <t xml:space="preserve">в т.ч.   </t>
  </si>
  <si>
    <t>Собств.доходы</t>
  </si>
  <si>
    <t>001</t>
  </si>
  <si>
    <t>4429900</t>
  </si>
  <si>
    <t>001 0 10 50201 10 0000 510</t>
  </si>
  <si>
    <t>Заключ. Обор. предыд.финан.год</t>
  </si>
  <si>
    <t>182 1 01 02 010 01 0000 110</t>
  </si>
  <si>
    <t>0102</t>
  </si>
  <si>
    <t>001 1 17 05 050 10 0000 180</t>
  </si>
  <si>
    <t>Содержание главы МО                  итого:</t>
  </si>
  <si>
    <t>РАСХОДЫ БЮДЖЕТА            ВСЕГО:</t>
  </si>
  <si>
    <t>1101</t>
  </si>
  <si>
    <t xml:space="preserve"> из них:Библиотеки    итого:</t>
  </si>
  <si>
    <t>из них: Дома культуры итого:</t>
  </si>
  <si>
    <t>Функционирование  местных администраций              -  итого:</t>
  </si>
  <si>
    <t>Неналоговые доходы</t>
  </si>
  <si>
    <t>0111</t>
  </si>
  <si>
    <t>001 1 13 02995 10 0000 130</t>
  </si>
  <si>
    <t>Прочие доходы от компенсаций затрат бюджетов других поселений</t>
  </si>
  <si>
    <r>
      <t xml:space="preserve">исполнение бюджета: </t>
    </r>
    <r>
      <rPr>
        <b/>
        <u val="single"/>
        <sz val="12"/>
        <rFont val="Times New Roman"/>
        <family val="1"/>
      </rPr>
      <t>АДМИНИСТРАЦИЯ   МО  " село Усемикент"</t>
    </r>
    <r>
      <rPr>
        <sz val="10"/>
        <rFont val="Times New Roman"/>
        <family val="1"/>
      </rPr>
      <t xml:space="preserve">        </t>
    </r>
  </si>
  <si>
    <t>001 1 11 05013 10 0000 120</t>
  </si>
  <si>
    <t xml:space="preserve">Дотация  </t>
  </si>
  <si>
    <t>Резервный фонд</t>
  </si>
  <si>
    <t>04288541</t>
  </si>
  <si>
    <t>121</t>
  </si>
  <si>
    <t>242</t>
  </si>
  <si>
    <t>244</t>
  </si>
  <si>
    <t>851</t>
  </si>
  <si>
    <t>852</t>
  </si>
  <si>
    <t>870</t>
  </si>
  <si>
    <t>111</t>
  </si>
  <si>
    <t>360</t>
  </si>
  <si>
    <t>доходы от продажи земельных участков</t>
  </si>
  <si>
    <t>001 114 06 0131 00000 430</t>
  </si>
  <si>
    <t>262</t>
  </si>
  <si>
    <t xml:space="preserve">Главный бухгалтер   ________________          Умарова С.Р.
</t>
  </si>
  <si>
    <t>182 1 06 06 033 10 1000 110</t>
  </si>
  <si>
    <t>182 1 05 03 010 01 1000 110</t>
  </si>
  <si>
    <t>Выборы</t>
  </si>
  <si>
    <t>0107</t>
  </si>
  <si>
    <t>182 1 06 06 043 10 1000 110</t>
  </si>
  <si>
    <t>182 1 01 02 030 01 1000 110</t>
  </si>
  <si>
    <t>182 1 06 06 043 10 2100 110</t>
  </si>
  <si>
    <t>182 106 06 043 10 4000 110</t>
  </si>
  <si>
    <r>
      <t>Дотации</t>
    </r>
    <r>
      <rPr>
        <b/>
        <sz val="10"/>
        <rFont val="Times New Roman"/>
        <family val="1"/>
      </rPr>
      <t xml:space="preserve"> бюджетам  поселений.</t>
    </r>
  </si>
  <si>
    <r>
      <t xml:space="preserve"> </t>
    </r>
    <r>
      <rPr>
        <b/>
        <u val="single"/>
        <sz val="10"/>
        <rFont val="Times New Roman"/>
        <family val="1"/>
      </rPr>
      <t xml:space="preserve">Субвенции  </t>
    </r>
    <r>
      <rPr>
        <b/>
        <sz val="10"/>
        <rFont val="Times New Roman"/>
        <family val="1"/>
      </rPr>
      <t>бюджетам   поселений  на осущ-е фед-х пол-чий по гос.рег-ции актов гражданского состояния  (ЗАГС)</t>
    </r>
  </si>
  <si>
    <r>
      <t xml:space="preserve"> </t>
    </r>
    <r>
      <rPr>
        <b/>
        <u val="single"/>
        <sz val="10"/>
        <rFont val="Times New Roman"/>
        <family val="1"/>
      </rPr>
      <t xml:space="preserve">Субвенции  </t>
    </r>
    <r>
      <rPr>
        <b/>
        <sz val="10"/>
        <rFont val="Times New Roman"/>
        <family val="1"/>
      </rPr>
      <t>бюджетам   поселений  на осущ-е пол-ий по перв-у воинскому учету на территориях, где отсутствуют военные комиссариаты.(ВОЕНКОМ)</t>
    </r>
  </si>
  <si>
    <r>
      <t xml:space="preserve">.Руководитель           ________________         </t>
    </r>
    <r>
      <rPr>
        <b/>
        <u val="single"/>
        <sz val="10"/>
        <rFont val="Arial Cyr"/>
        <family val="0"/>
      </rPr>
      <t xml:space="preserve"> Казбеков М.А.</t>
    </r>
    <r>
      <rPr>
        <b/>
        <sz val="10"/>
        <rFont val="Arial Cyr"/>
        <family val="0"/>
      </rPr>
      <t xml:space="preserve">
</t>
    </r>
  </si>
  <si>
    <t>129</t>
  </si>
  <si>
    <t>853</t>
  </si>
  <si>
    <t>8810020000</t>
  </si>
  <si>
    <t>8820020000</t>
  </si>
  <si>
    <t>9980051180</t>
  </si>
  <si>
    <t>9990020680</t>
  </si>
  <si>
    <t>9990001000</t>
  </si>
  <si>
    <t>9990002000</t>
  </si>
  <si>
    <t>243</t>
  </si>
  <si>
    <t>9990003000</t>
  </si>
  <si>
    <t>2020200590</t>
  </si>
  <si>
    <t>119</t>
  </si>
  <si>
    <t>221</t>
  </si>
  <si>
    <t xml:space="preserve">ЗАГС </t>
  </si>
  <si>
    <t>182 1 06 01 030 10 4000 110</t>
  </si>
  <si>
    <t>Земельный налог,взимаемый по ставке установленный п/п 2 п 1 ст. 394 НК РФ, зачисляемый в бюджеты поселений.</t>
  </si>
  <si>
    <t>182 1 06 01 030 10 2100 110</t>
  </si>
  <si>
    <t>122</t>
  </si>
  <si>
    <t>212</t>
  </si>
  <si>
    <t>001 2 02 359301 0 0000 151</t>
  </si>
  <si>
    <t>001 2 02 3511810 0000 151</t>
  </si>
  <si>
    <t>001 2 02 1500110 0000 151</t>
  </si>
  <si>
    <t>182 1 06 06 033 10 3000 110</t>
  </si>
  <si>
    <t>182 105 03 010 01 3000 110</t>
  </si>
  <si>
    <t xml:space="preserve">ВУС </t>
  </si>
  <si>
    <t>182 1 06 06 033 1 021 00 110</t>
  </si>
  <si>
    <t>182 1 05 03 010 01 2100 110</t>
  </si>
  <si>
    <t>Прочие субсидии бюджетам поселений</t>
  </si>
  <si>
    <t>001 202 299991 0 0000 151</t>
  </si>
  <si>
    <t>0412</t>
  </si>
  <si>
    <t>2230813370</t>
  </si>
  <si>
    <t>2420200590</t>
  </si>
  <si>
    <t>Другие вопросы</t>
  </si>
  <si>
    <t>0502</t>
  </si>
  <si>
    <t>9990005000</t>
  </si>
  <si>
    <t>Комунальное хозяйство</t>
  </si>
  <si>
    <r>
      <t xml:space="preserve"> (</t>
    </r>
    <r>
      <rPr>
        <b/>
        <i/>
        <sz val="11"/>
        <rFont val="Times New Roman"/>
        <family val="1"/>
      </rPr>
      <t>ЖКХ</t>
    </r>
    <r>
      <rPr>
        <b/>
        <sz val="11"/>
        <rFont val="Times New Roman"/>
        <family val="1"/>
      </rPr>
      <t>)                       итого:</t>
    </r>
  </si>
  <si>
    <t>на  "01"  января  2019г.</t>
  </si>
  <si>
    <t>«11 " января 2019г.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</si>
</sst>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8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 applyProtection="1">
      <alignment vertical="top" wrapText="1"/>
      <protection locked="0"/>
    </xf>
    <xf numFmtId="49" fontId="4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2" fontId="4" fillId="0" borderId="13" xfId="0" applyNumberFormat="1" applyFont="1" applyFill="1" applyBorder="1" applyAlignment="1" applyProtection="1">
      <alignment vertical="top" wrapText="1"/>
      <protection hidden="1"/>
    </xf>
    <xf numFmtId="49" fontId="4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7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2" fontId="21" fillId="0" borderId="32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26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3">
      <selection activeCell="F29" sqref="F29"/>
    </sheetView>
  </sheetViews>
  <sheetFormatPr defaultColWidth="9.125" defaultRowHeight="12.75"/>
  <cols>
    <col min="1" max="1" width="35.375" style="9" customWidth="1"/>
    <col min="2" max="2" width="0.37109375" style="9" customWidth="1"/>
    <col min="3" max="3" width="25.375" style="9" customWidth="1"/>
    <col min="4" max="4" width="14.375" style="9" customWidth="1"/>
    <col min="5" max="5" width="13.125" style="9" customWidth="1"/>
    <col min="6" max="6" width="11.875" style="9" customWidth="1"/>
    <col min="7" max="16384" width="9.125" style="9" customWidth="1"/>
  </cols>
  <sheetData>
    <row r="1" spans="1:6" ht="13.5" thickBot="1">
      <c r="A1" s="111" t="s">
        <v>12</v>
      </c>
      <c r="B1" s="111"/>
      <c r="C1" s="111"/>
      <c r="D1" s="111"/>
      <c r="E1" s="111"/>
      <c r="F1" s="111"/>
    </row>
    <row r="2" spans="1:6" ht="13.5" thickBot="1">
      <c r="A2" s="7"/>
      <c r="B2" s="24"/>
      <c r="F2" s="29" t="s">
        <v>9</v>
      </c>
    </row>
    <row r="3" spans="5:6" ht="27" thickBot="1">
      <c r="E3" s="8" t="s">
        <v>7</v>
      </c>
      <c r="F3" s="30">
        <v>503128</v>
      </c>
    </row>
    <row r="4" spans="1:6" ht="39" customHeight="1" thickBot="1">
      <c r="A4" s="117" t="s">
        <v>170</v>
      </c>
      <c r="B4" s="118"/>
      <c r="C4" s="118"/>
      <c r="D4" s="118"/>
      <c r="E4" s="25" t="s">
        <v>10</v>
      </c>
      <c r="F4" s="39">
        <v>43466</v>
      </c>
    </row>
    <row r="5" spans="1:6" ht="13.5" thickBot="1">
      <c r="A5" s="116" t="s">
        <v>8</v>
      </c>
      <c r="B5" s="116"/>
      <c r="C5" s="116"/>
      <c r="D5" s="116"/>
      <c r="F5" s="30"/>
    </row>
    <row r="6" spans="1:6" ht="17.25" customHeight="1" thickBot="1">
      <c r="A6" s="119" t="s">
        <v>104</v>
      </c>
      <c r="B6" s="119"/>
      <c r="C6" s="119"/>
      <c r="D6" s="119"/>
      <c r="E6" s="25" t="s">
        <v>11</v>
      </c>
      <c r="F6" s="32" t="s">
        <v>108</v>
      </c>
    </row>
    <row r="7" spans="1:6" ht="20.25" customHeight="1" thickBot="1">
      <c r="A7" s="116" t="s">
        <v>14</v>
      </c>
      <c r="B7" s="116"/>
      <c r="C7" s="116"/>
      <c r="D7" s="116"/>
      <c r="F7" s="30"/>
    </row>
    <row r="8" spans="1:6" ht="13.5" thickBot="1">
      <c r="A8" s="116" t="s">
        <v>15</v>
      </c>
      <c r="B8" s="116"/>
      <c r="C8" s="116"/>
      <c r="D8" s="116"/>
      <c r="F8" s="30"/>
    </row>
    <row r="9" spans="1:6" ht="13.5" thickBot="1">
      <c r="A9" s="116" t="s">
        <v>16</v>
      </c>
      <c r="B9" s="116"/>
      <c r="C9" s="116"/>
      <c r="D9" s="116"/>
      <c r="F9" s="30">
        <v>383</v>
      </c>
    </row>
    <row r="10" ht="4.5" customHeight="1"/>
    <row r="11" spans="1:6" ht="12.75">
      <c r="A11" s="111" t="s">
        <v>13</v>
      </c>
      <c r="B11" s="111"/>
      <c r="C11" s="111"/>
      <c r="D11" s="111"/>
      <c r="E11" s="111"/>
      <c r="F11" s="111"/>
    </row>
    <row r="12" spans="1:6" ht="3.75" customHeight="1">
      <c r="A12" s="26"/>
      <c r="B12" s="26"/>
      <c r="C12" s="26"/>
      <c r="D12" s="26"/>
      <c r="E12" s="26"/>
      <c r="F12" s="26"/>
    </row>
    <row r="13" spans="1:6" ht="12.75">
      <c r="A13" s="113" t="s">
        <v>0</v>
      </c>
      <c r="B13" s="10"/>
      <c r="C13" s="115" t="s">
        <v>1</v>
      </c>
      <c r="D13" s="112" t="s">
        <v>2</v>
      </c>
      <c r="E13" s="112" t="s">
        <v>3</v>
      </c>
      <c r="F13" s="112" t="s">
        <v>4</v>
      </c>
    </row>
    <row r="14" spans="1:6" ht="12.75">
      <c r="A14" s="114"/>
      <c r="B14" s="12"/>
      <c r="C14" s="115"/>
      <c r="D14" s="112"/>
      <c r="E14" s="112"/>
      <c r="F14" s="112"/>
    </row>
    <row r="15" spans="1:6" ht="15.75" customHeight="1">
      <c r="A15" s="11">
        <v>1</v>
      </c>
      <c r="B15" s="12"/>
      <c r="C15" s="11">
        <v>3</v>
      </c>
      <c r="D15" s="11">
        <v>4</v>
      </c>
      <c r="E15" s="11">
        <v>5</v>
      </c>
      <c r="F15" s="11">
        <v>6</v>
      </c>
    </row>
    <row r="16" spans="1:6" ht="15" customHeight="1">
      <c r="A16" s="13" t="s">
        <v>5</v>
      </c>
      <c r="B16" s="14"/>
      <c r="C16" s="13"/>
      <c r="D16" s="28">
        <f>D17+D42</f>
        <v>3254158.9</v>
      </c>
      <c r="E16" s="28">
        <f>E17+E42</f>
        <v>3131251.73</v>
      </c>
      <c r="F16" s="28">
        <f aca="true" t="shared" si="0" ref="F16:F21">D16-E16</f>
        <v>122907.16999999993</v>
      </c>
    </row>
    <row r="17" spans="1:6" s="6" customFormat="1" ht="25.5" customHeight="1">
      <c r="A17" s="13" t="s">
        <v>66</v>
      </c>
      <c r="B17" s="14"/>
      <c r="C17" s="13"/>
      <c r="D17" s="28">
        <f>SUM(D18:D41)</f>
        <v>737100</v>
      </c>
      <c r="E17" s="28">
        <f>SUM(E18:E41)</f>
        <v>614192.83</v>
      </c>
      <c r="F17" s="28">
        <f t="shared" si="0"/>
        <v>122907.17000000004</v>
      </c>
    </row>
    <row r="18" spans="1:6" ht="24.75" customHeight="1">
      <c r="A18" s="13" t="s">
        <v>64</v>
      </c>
      <c r="B18" s="53"/>
      <c r="C18" s="13" t="s">
        <v>74</v>
      </c>
      <c r="D18" s="54"/>
      <c r="E18" s="54"/>
      <c r="F18" s="28">
        <f t="shared" si="0"/>
        <v>0</v>
      </c>
    </row>
    <row r="19" spans="1:6" ht="27.75" customHeight="1">
      <c r="A19" s="13" t="s">
        <v>64</v>
      </c>
      <c r="B19" s="53"/>
      <c r="C19" s="13" t="s">
        <v>91</v>
      </c>
      <c r="D19" s="54">
        <v>0</v>
      </c>
      <c r="E19" s="54"/>
      <c r="F19" s="28">
        <f t="shared" si="0"/>
        <v>0</v>
      </c>
    </row>
    <row r="20" spans="1:6" ht="14.25" customHeight="1">
      <c r="A20" s="13" t="s">
        <v>64</v>
      </c>
      <c r="B20" s="53"/>
      <c r="C20" s="13" t="s">
        <v>75</v>
      </c>
      <c r="D20" s="54"/>
      <c r="E20" s="54"/>
      <c r="F20" s="28">
        <f t="shared" si="0"/>
        <v>0</v>
      </c>
    </row>
    <row r="21" spans="1:6" ht="14.25" customHeight="1">
      <c r="A21" s="13" t="s">
        <v>63</v>
      </c>
      <c r="B21" s="14"/>
      <c r="C21" s="13" t="s">
        <v>83</v>
      </c>
      <c r="D21" s="54"/>
      <c r="E21" s="54"/>
      <c r="F21" s="28">
        <f t="shared" si="0"/>
        <v>0</v>
      </c>
    </row>
    <row r="22" spans="1:6" ht="21.75" customHeight="1">
      <c r="A22" s="13" t="s">
        <v>64</v>
      </c>
      <c r="B22" s="53"/>
      <c r="C22" s="13" t="s">
        <v>80</v>
      </c>
      <c r="D22" s="54">
        <v>24700</v>
      </c>
      <c r="E22" s="54">
        <v>47099.7</v>
      </c>
      <c r="F22" s="28">
        <f>SUM(D22-E22)</f>
        <v>-22399.699999999997</v>
      </c>
    </row>
    <row r="23" spans="1:6" ht="15.75" customHeight="1">
      <c r="A23" s="13" t="s">
        <v>64</v>
      </c>
      <c r="B23" s="53"/>
      <c r="C23" s="13" t="s">
        <v>126</v>
      </c>
      <c r="D23" s="54">
        <v>0</v>
      </c>
      <c r="E23" s="54"/>
      <c r="F23" s="28">
        <f>D23-E23</f>
        <v>0</v>
      </c>
    </row>
    <row r="24" spans="1:6" ht="15.75" customHeight="1">
      <c r="A24" s="13" t="s">
        <v>65</v>
      </c>
      <c r="B24" s="53"/>
      <c r="C24" s="13" t="s">
        <v>159</v>
      </c>
      <c r="D24" s="54"/>
      <c r="E24" s="54">
        <v>66</v>
      </c>
      <c r="F24" s="28"/>
    </row>
    <row r="25" spans="1:6" ht="12.75" customHeight="1">
      <c r="A25" s="13" t="s">
        <v>65</v>
      </c>
      <c r="B25" s="13"/>
      <c r="C25" s="13" t="s">
        <v>122</v>
      </c>
      <c r="D25" s="54"/>
      <c r="E25" s="54">
        <v>14076</v>
      </c>
      <c r="F25" s="28">
        <f>D25-E25</f>
        <v>-14076</v>
      </c>
    </row>
    <row r="26" spans="1:6" ht="12.75" customHeight="1">
      <c r="A26" s="13" t="s">
        <v>65</v>
      </c>
      <c r="B26" s="13"/>
      <c r="C26" s="13" t="s">
        <v>156</v>
      </c>
      <c r="D26" s="54">
        <v>7400</v>
      </c>
      <c r="E26" s="54">
        <v>900</v>
      </c>
      <c r="F26" s="28">
        <f>SUM(D26-E26)</f>
        <v>6500</v>
      </c>
    </row>
    <row r="27" spans="1:6" ht="12.75" customHeight="1">
      <c r="A27" s="13" t="s">
        <v>6</v>
      </c>
      <c r="B27" s="13"/>
      <c r="C27" s="13" t="s">
        <v>149</v>
      </c>
      <c r="D27" s="54"/>
      <c r="E27" s="54">
        <v>3449.69</v>
      </c>
      <c r="F27" s="28">
        <f>D27-E27</f>
        <v>-3449.69</v>
      </c>
    </row>
    <row r="28" spans="1:6" ht="12.75" customHeight="1">
      <c r="A28" s="13" t="s">
        <v>6</v>
      </c>
      <c r="B28" s="13"/>
      <c r="C28" s="13" t="s">
        <v>147</v>
      </c>
      <c r="D28" s="54"/>
      <c r="E28" s="54">
        <v>-2200</v>
      </c>
      <c r="F28" s="28"/>
    </row>
    <row r="29" spans="1:6" ht="24.75" customHeight="1">
      <c r="A29" s="13" t="s">
        <v>6</v>
      </c>
      <c r="B29" s="13"/>
      <c r="C29" s="13" t="s">
        <v>76</v>
      </c>
      <c r="D29" s="54">
        <v>342000</v>
      </c>
      <c r="E29" s="54">
        <v>192694.69</v>
      </c>
      <c r="F29" s="28">
        <f>SUM(D29-E29)</f>
        <v>149305.31</v>
      </c>
    </row>
    <row r="30" spans="1:6" ht="13.5" customHeight="1">
      <c r="A30" s="13" t="s">
        <v>67</v>
      </c>
      <c r="B30" s="13"/>
      <c r="C30" s="13" t="s">
        <v>158</v>
      </c>
      <c r="D30" s="54"/>
      <c r="E30" s="54">
        <v>3438.65</v>
      </c>
      <c r="F30" s="28">
        <f>D30-E30</f>
        <v>-3438.65</v>
      </c>
    </row>
    <row r="31" spans="1:6" ht="24" customHeight="1">
      <c r="A31" s="13" t="s">
        <v>67</v>
      </c>
      <c r="B31" s="13"/>
      <c r="C31" s="13" t="s">
        <v>155</v>
      </c>
      <c r="D31" s="54">
        <v>0</v>
      </c>
      <c r="E31" s="54">
        <v>2000</v>
      </c>
      <c r="F31" s="28">
        <f>D31-E31</f>
        <v>-2000</v>
      </c>
    </row>
    <row r="32" spans="1:6" ht="26.25" customHeight="1">
      <c r="A32" s="13" t="s">
        <v>68</v>
      </c>
      <c r="B32" s="13"/>
      <c r="C32" s="13" t="s">
        <v>127</v>
      </c>
      <c r="D32" s="54">
        <v>0</v>
      </c>
      <c r="E32" s="54">
        <v>3975.38</v>
      </c>
      <c r="F32" s="28">
        <f>D32-E32</f>
        <v>-3975.38</v>
      </c>
    </row>
    <row r="33" spans="1:6" ht="26.25" customHeight="1">
      <c r="A33" s="13" t="s">
        <v>148</v>
      </c>
      <c r="B33" s="13"/>
      <c r="C33" s="13" t="s">
        <v>121</v>
      </c>
      <c r="D33" s="54"/>
      <c r="E33" s="54">
        <v>121383.34</v>
      </c>
      <c r="F33" s="28"/>
    </row>
    <row r="34" spans="1:6" ht="25.5" customHeight="1">
      <c r="A34" s="13" t="s">
        <v>68</v>
      </c>
      <c r="B34" s="56"/>
      <c r="C34" s="13" t="s">
        <v>125</v>
      </c>
      <c r="D34" s="54">
        <v>363000</v>
      </c>
      <c r="E34" s="54">
        <v>228376.77</v>
      </c>
      <c r="F34" s="28">
        <f>D34-E34</f>
        <v>134623.23</v>
      </c>
    </row>
    <row r="35" spans="1:6" ht="12.75" customHeight="1">
      <c r="A35" s="55" t="s">
        <v>73</v>
      </c>
      <c r="B35" s="56"/>
      <c r="C35" s="56" t="s">
        <v>128</v>
      </c>
      <c r="D35" s="54"/>
      <c r="E35" s="54">
        <v>-1067.39</v>
      </c>
      <c r="F35" s="57">
        <f aca="true" t="shared" si="1" ref="F35:F41">D35-E35</f>
        <v>1067.39</v>
      </c>
    </row>
    <row r="36" spans="1:6" ht="12.75" customHeight="1">
      <c r="A36" s="55" t="s">
        <v>84</v>
      </c>
      <c r="B36" s="56"/>
      <c r="C36" s="56" t="s">
        <v>105</v>
      </c>
      <c r="D36" s="54"/>
      <c r="E36" s="54"/>
      <c r="F36" s="57">
        <f t="shared" si="1"/>
        <v>0</v>
      </c>
    </row>
    <row r="37" spans="1:6" ht="12.75" customHeight="1">
      <c r="A37" s="13" t="s">
        <v>103</v>
      </c>
      <c r="B37" s="56"/>
      <c r="C37" s="58" t="s">
        <v>102</v>
      </c>
      <c r="D37" s="54"/>
      <c r="E37" s="54"/>
      <c r="F37" s="28">
        <f t="shared" si="1"/>
        <v>0</v>
      </c>
    </row>
    <row r="38" spans="1:6" ht="12.75" customHeight="1">
      <c r="A38" s="13" t="s">
        <v>117</v>
      </c>
      <c r="B38" s="56"/>
      <c r="C38" s="58" t="s">
        <v>118</v>
      </c>
      <c r="D38" s="54"/>
      <c r="E38" s="54"/>
      <c r="F38" s="28">
        <f>SUM(D38-E38)</f>
        <v>0</v>
      </c>
    </row>
    <row r="39" spans="1:6" ht="12.75" customHeight="1">
      <c r="A39" s="13" t="s">
        <v>81</v>
      </c>
      <c r="B39" s="56"/>
      <c r="C39" s="56" t="s">
        <v>82</v>
      </c>
      <c r="D39" s="54"/>
      <c r="E39" s="54"/>
      <c r="F39" s="28">
        <f t="shared" si="1"/>
        <v>0</v>
      </c>
    </row>
    <row r="40" spans="1:6" ht="14.25" customHeight="1">
      <c r="A40" s="13" t="s">
        <v>90</v>
      </c>
      <c r="B40" s="13"/>
      <c r="C40" s="13" t="s">
        <v>89</v>
      </c>
      <c r="D40" s="54"/>
      <c r="E40" s="54"/>
      <c r="F40" s="28">
        <f t="shared" si="1"/>
        <v>0</v>
      </c>
    </row>
    <row r="41" spans="1:6" ht="12.75" customHeight="1">
      <c r="A41" s="13" t="s">
        <v>100</v>
      </c>
      <c r="B41" s="56"/>
      <c r="C41" s="56" t="s">
        <v>93</v>
      </c>
      <c r="D41" s="54"/>
      <c r="E41" s="54"/>
      <c r="F41" s="28">
        <f t="shared" si="1"/>
        <v>0</v>
      </c>
    </row>
    <row r="42" spans="1:6" s="6" customFormat="1" ht="27" customHeight="1">
      <c r="A42" s="13" t="s">
        <v>70</v>
      </c>
      <c r="B42" s="13"/>
      <c r="C42" s="13"/>
      <c r="D42" s="28">
        <f>SUM(D43:D46)</f>
        <v>2517058.9</v>
      </c>
      <c r="E42" s="28">
        <f>SUM(E43:E46)</f>
        <v>2517058.9</v>
      </c>
      <c r="F42" s="28">
        <f>D42-E42</f>
        <v>0</v>
      </c>
    </row>
    <row r="43" spans="1:6" ht="12.75">
      <c r="A43" s="27" t="s">
        <v>129</v>
      </c>
      <c r="B43" s="13"/>
      <c r="C43" s="13" t="s">
        <v>154</v>
      </c>
      <c r="D43" s="54">
        <v>2339162.9</v>
      </c>
      <c r="E43" s="54">
        <v>2339162.9</v>
      </c>
      <c r="F43" s="28">
        <f>D43-E43</f>
        <v>0</v>
      </c>
    </row>
    <row r="44" spans="1:6" ht="38.25" customHeight="1">
      <c r="A44" s="13" t="s">
        <v>130</v>
      </c>
      <c r="B44" s="13"/>
      <c r="C44" s="13" t="s">
        <v>152</v>
      </c>
      <c r="D44" s="54"/>
      <c r="E44" s="54"/>
      <c r="F44" s="28">
        <f>D44-E44</f>
        <v>0</v>
      </c>
    </row>
    <row r="45" spans="1:6" ht="38.25" customHeight="1">
      <c r="A45" s="13" t="s">
        <v>160</v>
      </c>
      <c r="B45" s="13"/>
      <c r="C45" s="13" t="s">
        <v>161</v>
      </c>
      <c r="D45" s="54">
        <v>17496</v>
      </c>
      <c r="E45" s="54">
        <v>17496</v>
      </c>
      <c r="F45" s="28">
        <f>SUM(D45-E45)</f>
        <v>0</v>
      </c>
    </row>
    <row r="46" spans="1:6" ht="52.5">
      <c r="A46" s="13" t="s">
        <v>131</v>
      </c>
      <c r="B46" s="13"/>
      <c r="C46" s="13" t="s">
        <v>153</v>
      </c>
      <c r="D46" s="54">
        <v>160400</v>
      </c>
      <c r="E46" s="54">
        <v>160400</v>
      </c>
      <c r="F46" s="28">
        <f>SUM(D46-E46)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7:D7"/>
    <mergeCell ref="A8:D8"/>
    <mergeCell ref="A9:D9"/>
    <mergeCell ref="A1:F1"/>
    <mergeCell ref="A4:D4"/>
    <mergeCell ref="A5:D5"/>
    <mergeCell ref="A6:D6"/>
    <mergeCell ref="A11:F11"/>
    <mergeCell ref="F13:F14"/>
    <mergeCell ref="A13:A14"/>
    <mergeCell ref="C13:C14"/>
    <mergeCell ref="D13:D14"/>
    <mergeCell ref="E13:E14"/>
  </mergeCells>
  <printOptions/>
  <pageMargins left="0.4724409448818898" right="0.15748031496062992" top="0.2362204724409449" bottom="0.1968503937007874" header="0.15748031496062992" footer="0.15748031496062992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E59" sqref="E59"/>
    </sheetView>
  </sheetViews>
  <sheetFormatPr defaultColWidth="9.125" defaultRowHeight="12.75"/>
  <cols>
    <col min="1" max="1" width="28.50390625" style="5" customWidth="1"/>
    <col min="2" max="2" width="4.125" style="5" customWidth="1"/>
    <col min="3" max="3" width="5.625" style="35" customWidth="1"/>
    <col min="4" max="4" width="9.625" style="34" customWidth="1"/>
    <col min="5" max="5" width="4.50390625" style="5" customWidth="1"/>
    <col min="6" max="6" width="6.625" style="5" customWidth="1"/>
    <col min="7" max="7" width="11.50390625" style="4" customWidth="1"/>
    <col min="8" max="8" width="13.375" style="4" customWidth="1"/>
    <col min="9" max="9" width="12.875" style="4" customWidth="1"/>
    <col min="10" max="10" width="13.50390625" style="4" customWidth="1"/>
    <col min="11" max="11" width="12.50390625" style="4" customWidth="1"/>
    <col min="12" max="16384" width="9.125" style="5" customWidth="1"/>
  </cols>
  <sheetData>
    <row r="1" spans="1:11" s="3" customFormat="1" ht="12.75">
      <c r="A1" s="123" t="s">
        <v>54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4" customFormat="1" ht="21.75" customHeight="1">
      <c r="A2" s="59" t="s">
        <v>17</v>
      </c>
      <c r="B2" s="120" t="s">
        <v>19</v>
      </c>
      <c r="C2" s="121"/>
      <c r="D2" s="121"/>
      <c r="E2" s="121"/>
      <c r="F2" s="121"/>
      <c r="G2" s="122" t="s">
        <v>20</v>
      </c>
      <c r="H2" s="122" t="s">
        <v>21</v>
      </c>
      <c r="I2" s="122" t="s">
        <v>22</v>
      </c>
      <c r="J2" s="122" t="s">
        <v>23</v>
      </c>
      <c r="K2" s="122"/>
    </row>
    <row r="3" spans="1:11" s="4" customFormat="1" ht="9.75" customHeight="1">
      <c r="A3" s="62" t="s">
        <v>18</v>
      </c>
      <c r="B3" s="120"/>
      <c r="C3" s="121"/>
      <c r="D3" s="121"/>
      <c r="E3" s="121"/>
      <c r="F3" s="121"/>
      <c r="G3" s="122"/>
      <c r="H3" s="122"/>
      <c r="I3" s="122"/>
      <c r="J3" s="122"/>
      <c r="K3" s="122"/>
    </row>
    <row r="4" spans="1:11" s="4" customFormat="1" ht="78.75" customHeight="1">
      <c r="A4" s="62"/>
      <c r="B4" s="63" t="s">
        <v>24</v>
      </c>
      <c r="C4" s="64" t="s">
        <v>25</v>
      </c>
      <c r="D4" s="61" t="s">
        <v>26</v>
      </c>
      <c r="E4" s="60" t="s">
        <v>27</v>
      </c>
      <c r="F4" s="60" t="s">
        <v>28</v>
      </c>
      <c r="G4" s="122"/>
      <c r="H4" s="122"/>
      <c r="I4" s="122"/>
      <c r="J4" s="61" t="s">
        <v>29</v>
      </c>
      <c r="K4" s="61" t="s">
        <v>30</v>
      </c>
    </row>
    <row r="5" spans="1:11" ht="14.25" thickBot="1">
      <c r="A5" s="65">
        <v>1</v>
      </c>
      <c r="B5" s="65">
        <v>2</v>
      </c>
      <c r="C5" s="65">
        <v>3</v>
      </c>
      <c r="D5" s="66">
        <v>4</v>
      </c>
      <c r="E5" s="65">
        <v>5</v>
      </c>
      <c r="F5" s="65">
        <v>6</v>
      </c>
      <c r="G5" s="67">
        <v>7</v>
      </c>
      <c r="H5" s="67">
        <v>8</v>
      </c>
      <c r="I5" s="67">
        <v>9</v>
      </c>
      <c r="J5" s="67">
        <v>10</v>
      </c>
      <c r="K5" s="67">
        <v>11</v>
      </c>
    </row>
    <row r="6" spans="1:11" ht="30" customHeight="1">
      <c r="A6" s="38" t="s">
        <v>95</v>
      </c>
      <c r="B6" s="36" t="s">
        <v>87</v>
      </c>
      <c r="C6" s="37" t="s">
        <v>35</v>
      </c>
      <c r="D6" s="36" t="s">
        <v>34</v>
      </c>
      <c r="E6" s="37" t="s">
        <v>34</v>
      </c>
      <c r="F6" s="37" t="s">
        <v>34</v>
      </c>
      <c r="G6" s="22">
        <f>SUM(G7:G16)</f>
        <v>4508499.05</v>
      </c>
      <c r="H6" s="22">
        <f>SUM(H7:H16)</f>
        <v>3753763.5300000003</v>
      </c>
      <c r="I6" s="22">
        <f>SUM(I17+I21+I38+I44+I49+I51+I54+I67+I92+I94)</f>
        <v>3634550.68</v>
      </c>
      <c r="J6" s="22">
        <f>SUM(J17+J21+J38+J44+J49+J54+J67+J92+J94)</f>
        <v>738948.3700000001</v>
      </c>
      <c r="K6" s="22">
        <f>SUM(K7:K16)</f>
        <v>119212.84999999998</v>
      </c>
    </row>
    <row r="7" spans="1:11" ht="13.5">
      <c r="A7" s="68"/>
      <c r="B7" s="49"/>
      <c r="C7" s="48"/>
      <c r="D7" s="49"/>
      <c r="E7" s="48"/>
      <c r="F7" s="48" t="s">
        <v>57</v>
      </c>
      <c r="G7" s="105">
        <f aca="true" t="shared" si="0" ref="G7:I8">SUM(G18+G22+G45+G68)</f>
        <v>1273553</v>
      </c>
      <c r="H7" s="105">
        <f t="shared" si="0"/>
        <v>1172268</v>
      </c>
      <c r="I7" s="105">
        <f t="shared" si="0"/>
        <v>1170361</v>
      </c>
      <c r="J7" s="105">
        <f aca="true" t="shared" si="1" ref="J7:J12">SUM(G7-I7)</f>
        <v>103192</v>
      </c>
      <c r="K7" s="105">
        <f aca="true" t="shared" si="2" ref="K7:K16">SUM(H7-I7)</f>
        <v>1907</v>
      </c>
    </row>
    <row r="8" spans="1:11" ht="13.5">
      <c r="A8" s="68"/>
      <c r="B8" s="49"/>
      <c r="C8" s="48"/>
      <c r="D8" s="49"/>
      <c r="E8" s="48"/>
      <c r="F8" s="48" t="s">
        <v>58</v>
      </c>
      <c r="G8" s="105">
        <f t="shared" si="0"/>
        <v>409743</v>
      </c>
      <c r="H8" s="105">
        <f t="shared" si="0"/>
        <v>362864.14</v>
      </c>
      <c r="I8" s="105">
        <f t="shared" si="0"/>
        <v>358440.06</v>
      </c>
      <c r="J8" s="105">
        <f t="shared" si="1"/>
        <v>51302.94</v>
      </c>
      <c r="K8" s="105">
        <f t="shared" si="2"/>
        <v>4424.080000000016</v>
      </c>
    </row>
    <row r="9" spans="1:11" ht="13.5">
      <c r="A9" s="68"/>
      <c r="B9" s="49"/>
      <c r="C9" s="48"/>
      <c r="D9" s="49"/>
      <c r="E9" s="48"/>
      <c r="F9" s="48" t="s">
        <v>145</v>
      </c>
      <c r="G9" s="105">
        <f>SUM(G24)</f>
        <v>20000</v>
      </c>
      <c r="H9" s="105">
        <f>SUM(H24)</f>
        <v>20000</v>
      </c>
      <c r="I9" s="105">
        <f>SUM(I24)</f>
        <v>14400</v>
      </c>
      <c r="J9" s="105">
        <f t="shared" si="1"/>
        <v>5600</v>
      </c>
      <c r="K9" s="105">
        <f t="shared" si="2"/>
        <v>5600</v>
      </c>
    </row>
    <row r="10" spans="1:11" ht="13.5">
      <c r="A10" s="68"/>
      <c r="B10" s="49"/>
      <c r="C10" s="48"/>
      <c r="D10" s="49"/>
      <c r="E10" s="48"/>
      <c r="F10" s="48" t="s">
        <v>39</v>
      </c>
      <c r="G10" s="105">
        <f>SUM(G28+G55)</f>
        <v>260000</v>
      </c>
      <c r="H10" s="105">
        <f>SUM(H28+H55)</f>
        <v>150779.22999999998</v>
      </c>
      <c r="I10" s="105">
        <f>SUM(I28+I55)</f>
        <v>147628.4</v>
      </c>
      <c r="J10" s="105">
        <f t="shared" si="1"/>
        <v>112371.6</v>
      </c>
      <c r="K10" s="105">
        <f t="shared" si="2"/>
        <v>3150.829999999987</v>
      </c>
    </row>
    <row r="11" spans="1:11" ht="13.5">
      <c r="A11" s="68"/>
      <c r="B11" s="49"/>
      <c r="C11" s="48"/>
      <c r="D11" s="49"/>
      <c r="E11" s="48"/>
      <c r="F11" s="48" t="s">
        <v>37</v>
      </c>
      <c r="G11" s="105">
        <f>SUM(G29+G53+G57+G58)</f>
        <v>527169.15</v>
      </c>
      <c r="H11" s="105">
        <f>SUM(H29+H53+H57+H58)</f>
        <v>366339.94</v>
      </c>
      <c r="I11" s="105">
        <f>SUM(I29+I41+I53+I57+I58)</f>
        <v>288581</v>
      </c>
      <c r="J11" s="105">
        <f t="shared" si="1"/>
        <v>238588.15000000002</v>
      </c>
      <c r="K11" s="105">
        <f t="shared" si="2"/>
        <v>77758.94</v>
      </c>
    </row>
    <row r="12" spans="1:11" ht="13.5">
      <c r="A12" s="68"/>
      <c r="B12" s="49"/>
      <c r="C12" s="48"/>
      <c r="D12" s="49"/>
      <c r="E12" s="48"/>
      <c r="F12" s="48" t="s">
        <v>71</v>
      </c>
      <c r="G12" s="105">
        <f>SUM(G30+G38+G52+G56+G71)</f>
        <v>1121200</v>
      </c>
      <c r="H12" s="105">
        <f>SUM(H30+H39+H52+H56+H77)</f>
        <v>1001580</v>
      </c>
      <c r="I12" s="105">
        <f>SUM(I30+I39+I52+I56+I77)</f>
        <v>992839</v>
      </c>
      <c r="J12" s="105">
        <f t="shared" si="1"/>
        <v>128361</v>
      </c>
      <c r="K12" s="105">
        <f t="shared" si="2"/>
        <v>8741</v>
      </c>
    </row>
    <row r="13" spans="1:11" ht="13.5">
      <c r="A13" s="68"/>
      <c r="B13" s="49"/>
      <c r="C13" s="48"/>
      <c r="D13" s="49"/>
      <c r="E13" s="48"/>
      <c r="F13" s="48" t="s">
        <v>119</v>
      </c>
      <c r="G13" s="105">
        <f>SUM(G92)</f>
        <v>30000</v>
      </c>
      <c r="H13" s="105">
        <f>SUM(H92)</f>
        <v>6000</v>
      </c>
      <c r="I13" s="105">
        <f>SUM(I92)</f>
        <v>6000</v>
      </c>
      <c r="J13" s="105">
        <f>SUM(J93)</f>
        <v>24000</v>
      </c>
      <c r="K13" s="105">
        <f t="shared" si="2"/>
        <v>0</v>
      </c>
    </row>
    <row r="14" spans="1:11" ht="13.5">
      <c r="A14" s="68"/>
      <c r="B14" s="49"/>
      <c r="C14" s="48"/>
      <c r="D14" s="49"/>
      <c r="E14" s="48"/>
      <c r="F14" s="48" t="s">
        <v>59</v>
      </c>
      <c r="G14" s="105">
        <f>SUM(G33+G34+G35+G50+G80+G95)</f>
        <v>170233.9</v>
      </c>
      <c r="H14" s="105">
        <f>SUM(H33+H34+H35+H49+H94)</f>
        <v>38836</v>
      </c>
      <c r="I14" s="105">
        <f>SUM(I33+I34+I35+I80+I95)</f>
        <v>38311.16</v>
      </c>
      <c r="J14" s="105">
        <f>SUM(G14-I14)</f>
        <v>131922.74</v>
      </c>
      <c r="K14" s="105">
        <f>SUM(H14-I14)</f>
        <v>524.8399999999965</v>
      </c>
    </row>
    <row r="15" spans="1:11" ht="13.5">
      <c r="A15" s="68"/>
      <c r="B15" s="49"/>
      <c r="C15" s="48"/>
      <c r="D15" s="49"/>
      <c r="E15" s="48"/>
      <c r="F15" s="48" t="s">
        <v>77</v>
      </c>
      <c r="G15" s="105">
        <f>SUM(G31+G59)</f>
        <v>180000</v>
      </c>
      <c r="H15" s="105">
        <f>SUM(H31+H42+H59)</f>
        <v>176499.93</v>
      </c>
      <c r="I15" s="105">
        <f>SUM(I31+I42+I59)</f>
        <v>173349.93</v>
      </c>
      <c r="J15" s="105">
        <f>SUM(G15-I15)</f>
        <v>6650.070000000007</v>
      </c>
      <c r="K15" s="105">
        <f t="shared" si="2"/>
        <v>3150</v>
      </c>
    </row>
    <row r="16" spans="1:11" ht="14.25" thickBot="1">
      <c r="A16" s="68"/>
      <c r="B16" s="49"/>
      <c r="C16" s="48"/>
      <c r="D16" s="49"/>
      <c r="E16" s="48"/>
      <c r="F16" s="48" t="s">
        <v>72</v>
      </c>
      <c r="G16" s="105">
        <f>SUM(G27+G32+G60)</f>
        <v>516600</v>
      </c>
      <c r="H16" s="105">
        <f>SUM(H27+H32+H43+H60+H80)</f>
        <v>458596.29</v>
      </c>
      <c r="I16" s="105">
        <f>SUM(I27+I32+I43+I60)</f>
        <v>444640.13</v>
      </c>
      <c r="J16" s="105">
        <f>SUM(J27+J32+J43+J60+J79)</f>
        <v>71959.87</v>
      </c>
      <c r="K16" s="105">
        <f t="shared" si="2"/>
        <v>13956.159999999974</v>
      </c>
    </row>
    <row r="17" spans="1:11" ht="29.25" customHeight="1" thickBot="1">
      <c r="A17" s="40" t="s">
        <v>94</v>
      </c>
      <c r="B17" s="37" t="s">
        <v>87</v>
      </c>
      <c r="C17" s="37" t="s">
        <v>92</v>
      </c>
      <c r="D17" s="36" t="s">
        <v>135</v>
      </c>
      <c r="E17" s="37" t="s">
        <v>34</v>
      </c>
      <c r="F17" s="37" t="s">
        <v>34</v>
      </c>
      <c r="G17" s="22">
        <f>SUM(G18:G20)</f>
        <v>453300</v>
      </c>
      <c r="H17" s="22">
        <f>SUM(H18:H20)</f>
        <v>451555</v>
      </c>
      <c r="I17" s="22">
        <f>SUM(I18:I20)</f>
        <v>451499</v>
      </c>
      <c r="J17" s="22">
        <f>SUM(J18:J19)</f>
        <v>1801</v>
      </c>
      <c r="K17" s="22">
        <f>SUM(K18:K20)</f>
        <v>56</v>
      </c>
    </row>
    <row r="18" spans="1:11" ht="24" customHeight="1" thickBot="1">
      <c r="A18" s="50" t="s">
        <v>31</v>
      </c>
      <c r="B18" s="69"/>
      <c r="C18" s="69"/>
      <c r="D18" s="70"/>
      <c r="E18" s="69" t="s">
        <v>109</v>
      </c>
      <c r="F18" s="69" t="s">
        <v>57</v>
      </c>
      <c r="G18" s="108">
        <v>347850</v>
      </c>
      <c r="H18" s="108">
        <v>346812</v>
      </c>
      <c r="I18" s="108">
        <v>346812</v>
      </c>
      <c r="J18" s="100">
        <f>SUM(G18-I18)</f>
        <v>1038</v>
      </c>
      <c r="K18" s="101">
        <f>H18-I18</f>
        <v>0</v>
      </c>
    </row>
    <row r="19" spans="1:11" ht="24" customHeight="1" thickBot="1">
      <c r="A19" s="71"/>
      <c r="B19" s="69"/>
      <c r="C19" s="69"/>
      <c r="D19" s="70"/>
      <c r="E19" s="69" t="s">
        <v>133</v>
      </c>
      <c r="F19" s="69" t="s">
        <v>58</v>
      </c>
      <c r="G19" s="108">
        <v>105450</v>
      </c>
      <c r="H19" s="108">
        <v>104743</v>
      </c>
      <c r="I19" s="108">
        <v>104687</v>
      </c>
      <c r="J19" s="100">
        <f>SUM(G19-I19)</f>
        <v>763</v>
      </c>
      <c r="K19" s="101">
        <f>SUM(H19-I19)</f>
        <v>56</v>
      </c>
    </row>
    <row r="20" spans="1:11" ht="24" customHeight="1" thickBot="1">
      <c r="A20" s="71"/>
      <c r="B20" s="69"/>
      <c r="C20" s="69"/>
      <c r="D20" s="70"/>
      <c r="E20" s="69" t="s">
        <v>150</v>
      </c>
      <c r="F20" s="69" t="s">
        <v>151</v>
      </c>
      <c r="G20" s="108"/>
      <c r="H20" s="108"/>
      <c r="I20" s="108"/>
      <c r="J20" s="100">
        <f>SUM(G20-I20)</f>
        <v>0</v>
      </c>
      <c r="K20" s="101">
        <f>SUM(H20-I20)</f>
        <v>0</v>
      </c>
    </row>
    <row r="21" spans="1:11" s="6" customFormat="1" ht="42" thickBot="1">
      <c r="A21" s="40" t="s">
        <v>99</v>
      </c>
      <c r="B21" s="37" t="s">
        <v>87</v>
      </c>
      <c r="C21" s="37" t="s">
        <v>36</v>
      </c>
      <c r="D21" s="36" t="s">
        <v>136</v>
      </c>
      <c r="E21" s="37" t="s">
        <v>34</v>
      </c>
      <c r="F21" s="37" t="s">
        <v>34</v>
      </c>
      <c r="G21" s="22">
        <f>SUM(G22:G35)</f>
        <v>1561096</v>
      </c>
      <c r="H21" s="22">
        <f>SUM(H22:H35)</f>
        <v>1320564.37</v>
      </c>
      <c r="I21" s="22">
        <f>SUM(I22:I35)</f>
        <v>1289379.2200000002</v>
      </c>
      <c r="J21" s="22">
        <f>SUM(J22:J35)</f>
        <v>271716.78</v>
      </c>
      <c r="K21" s="22">
        <f>SUM(K22:K35)</f>
        <v>31185.149999999994</v>
      </c>
    </row>
    <row r="22" spans="1:12" ht="14.25" thickBot="1">
      <c r="A22" s="47" t="s">
        <v>31</v>
      </c>
      <c r="B22" s="48"/>
      <c r="C22" s="48"/>
      <c r="D22" s="49"/>
      <c r="E22" s="48" t="s">
        <v>109</v>
      </c>
      <c r="F22" s="48">
        <v>211</v>
      </c>
      <c r="G22" s="104">
        <v>510446</v>
      </c>
      <c r="H22" s="104">
        <v>412829</v>
      </c>
      <c r="I22" s="104">
        <v>412595</v>
      </c>
      <c r="J22" s="100">
        <f>G22-I22</f>
        <v>97851</v>
      </c>
      <c r="K22" s="101">
        <f aca="true" t="shared" si="3" ref="K22:K34">H22-I22</f>
        <v>234</v>
      </c>
      <c r="L22" s="106"/>
    </row>
    <row r="23" spans="1:12" ht="14.25" thickBot="1">
      <c r="A23" s="47"/>
      <c r="B23" s="48"/>
      <c r="C23" s="48"/>
      <c r="D23" s="49"/>
      <c r="E23" s="48" t="s">
        <v>133</v>
      </c>
      <c r="F23" s="48" t="s">
        <v>58</v>
      </c>
      <c r="G23" s="104">
        <v>179550</v>
      </c>
      <c r="H23" s="104">
        <v>133466</v>
      </c>
      <c r="I23" s="104">
        <v>129976.42</v>
      </c>
      <c r="J23" s="100">
        <f>SUM(G23-I23)</f>
        <v>49573.58</v>
      </c>
      <c r="K23" s="101">
        <f>SUM(H23-I23)</f>
        <v>3489.5800000000017</v>
      </c>
      <c r="L23" s="106"/>
    </row>
    <row r="24" spans="1:12" ht="14.25" thickBot="1">
      <c r="A24" s="68"/>
      <c r="B24" s="48"/>
      <c r="C24" s="48"/>
      <c r="D24" s="49"/>
      <c r="E24" s="48" t="s">
        <v>111</v>
      </c>
      <c r="F24" s="48" t="s">
        <v>145</v>
      </c>
      <c r="G24" s="104">
        <v>20000</v>
      </c>
      <c r="H24" s="104">
        <v>20000</v>
      </c>
      <c r="I24" s="104">
        <v>14400</v>
      </c>
      <c r="J24" s="100">
        <f>SUM(G24-I24)</f>
        <v>5600</v>
      </c>
      <c r="K24" s="101">
        <f>SUM(H24-I24)</f>
        <v>5600</v>
      </c>
      <c r="L24" s="106"/>
    </row>
    <row r="25" spans="1:12" ht="14.25" thickBot="1">
      <c r="A25" s="47"/>
      <c r="B25" s="48"/>
      <c r="C25" s="48"/>
      <c r="D25" s="49"/>
      <c r="E25" s="48" t="s">
        <v>111</v>
      </c>
      <c r="F25" s="48" t="s">
        <v>37</v>
      </c>
      <c r="G25" s="104"/>
      <c r="H25" s="104"/>
      <c r="I25" s="104"/>
      <c r="J25" s="100">
        <f aca="true" t="shared" si="4" ref="J25:J34">G25-I25</f>
        <v>0</v>
      </c>
      <c r="K25" s="101">
        <f t="shared" si="3"/>
        <v>0</v>
      </c>
      <c r="L25" s="106"/>
    </row>
    <row r="26" spans="1:12" ht="14.25" thickBot="1">
      <c r="A26" s="47"/>
      <c r="B26" s="48"/>
      <c r="C26" s="48"/>
      <c r="D26" s="49"/>
      <c r="E26" s="48" t="s">
        <v>110</v>
      </c>
      <c r="F26" s="48" t="s">
        <v>71</v>
      </c>
      <c r="G26" s="104"/>
      <c r="H26" s="104"/>
      <c r="I26" s="104"/>
      <c r="J26" s="100">
        <f t="shared" si="4"/>
        <v>0</v>
      </c>
      <c r="K26" s="101">
        <f t="shared" si="3"/>
        <v>0</v>
      </c>
      <c r="L26" s="106"/>
    </row>
    <row r="27" spans="1:12" ht="14.25" thickBot="1">
      <c r="A27" s="47"/>
      <c r="B27" s="48"/>
      <c r="C27" s="48"/>
      <c r="D27" s="49"/>
      <c r="E27" s="48" t="s">
        <v>110</v>
      </c>
      <c r="F27" s="48" t="s">
        <v>72</v>
      </c>
      <c r="G27" s="104"/>
      <c r="H27" s="104"/>
      <c r="I27" s="104"/>
      <c r="J27" s="100">
        <f t="shared" si="4"/>
        <v>0</v>
      </c>
      <c r="K27" s="101">
        <f t="shared" si="3"/>
        <v>0</v>
      </c>
      <c r="L27" s="106"/>
    </row>
    <row r="28" spans="1:12" ht="14.25" thickBot="1">
      <c r="A28" s="47"/>
      <c r="B28" s="48"/>
      <c r="C28" s="48"/>
      <c r="D28" s="49"/>
      <c r="E28" s="48" t="s">
        <v>111</v>
      </c>
      <c r="F28" s="48" t="s">
        <v>39</v>
      </c>
      <c r="G28" s="104">
        <v>30000</v>
      </c>
      <c r="H28" s="104">
        <v>30000</v>
      </c>
      <c r="I28" s="104">
        <v>29128.43</v>
      </c>
      <c r="J28" s="100">
        <f t="shared" si="4"/>
        <v>871.5699999999997</v>
      </c>
      <c r="K28" s="101">
        <f t="shared" si="3"/>
        <v>871.5699999999997</v>
      </c>
      <c r="L28" s="106"/>
    </row>
    <row r="29" spans="1:12" ht="14.25" thickBot="1">
      <c r="A29" s="47"/>
      <c r="B29" s="48"/>
      <c r="C29" s="48"/>
      <c r="D29" s="49"/>
      <c r="E29" s="48" t="s">
        <v>111</v>
      </c>
      <c r="F29" s="48" t="s">
        <v>37</v>
      </c>
      <c r="G29" s="104">
        <v>95500</v>
      </c>
      <c r="H29" s="104">
        <v>95500</v>
      </c>
      <c r="I29" s="104">
        <v>95458</v>
      </c>
      <c r="J29" s="100">
        <f>SUM(G29-I29)</f>
        <v>42</v>
      </c>
      <c r="K29" s="101">
        <f>SUM(H29-I29)</f>
        <v>42</v>
      </c>
      <c r="L29" s="106"/>
    </row>
    <row r="30" spans="1:12" ht="14.25" thickBot="1">
      <c r="A30" s="47"/>
      <c r="B30" s="48"/>
      <c r="C30" s="48"/>
      <c r="D30" s="49"/>
      <c r="E30" s="48" t="s">
        <v>111</v>
      </c>
      <c r="F30" s="48" t="s">
        <v>71</v>
      </c>
      <c r="G30" s="104">
        <v>355000</v>
      </c>
      <c r="H30" s="104">
        <v>355000</v>
      </c>
      <c r="I30" s="104">
        <v>351683</v>
      </c>
      <c r="J30" s="100">
        <f t="shared" si="4"/>
        <v>3317</v>
      </c>
      <c r="K30" s="101">
        <f t="shared" si="3"/>
        <v>3317</v>
      </c>
      <c r="L30" s="106"/>
    </row>
    <row r="31" spans="1:12" ht="14.25" thickBot="1">
      <c r="A31" s="50"/>
      <c r="B31" s="51"/>
      <c r="C31" s="51"/>
      <c r="D31" s="52"/>
      <c r="E31" s="51" t="s">
        <v>111</v>
      </c>
      <c r="F31" s="51" t="s">
        <v>77</v>
      </c>
      <c r="G31" s="107">
        <v>80000</v>
      </c>
      <c r="H31" s="107">
        <v>80000</v>
      </c>
      <c r="I31" s="107">
        <v>76850</v>
      </c>
      <c r="J31" s="100">
        <f t="shared" si="4"/>
        <v>3150</v>
      </c>
      <c r="K31" s="101">
        <f t="shared" si="3"/>
        <v>3150</v>
      </c>
      <c r="L31" s="106"/>
    </row>
    <row r="32" spans="1:12" ht="14.25" thickBot="1">
      <c r="A32" s="50"/>
      <c r="B32" s="51"/>
      <c r="C32" s="51"/>
      <c r="D32" s="52"/>
      <c r="E32" s="51" t="s">
        <v>111</v>
      </c>
      <c r="F32" s="51" t="s">
        <v>72</v>
      </c>
      <c r="G32" s="107">
        <v>230600</v>
      </c>
      <c r="H32" s="107">
        <v>178433.37</v>
      </c>
      <c r="I32" s="107">
        <v>164530</v>
      </c>
      <c r="J32" s="100">
        <f t="shared" si="4"/>
        <v>66070</v>
      </c>
      <c r="K32" s="101">
        <f t="shared" si="3"/>
        <v>13903.369999999995</v>
      </c>
      <c r="L32" s="106"/>
    </row>
    <row r="33" spans="1:12" ht="14.25" thickBot="1">
      <c r="A33" s="50"/>
      <c r="B33" s="51"/>
      <c r="C33" s="51"/>
      <c r="D33" s="52"/>
      <c r="E33" s="51" t="s">
        <v>112</v>
      </c>
      <c r="F33" s="51" t="s">
        <v>59</v>
      </c>
      <c r="G33" s="107">
        <v>5000</v>
      </c>
      <c r="H33" s="107">
        <v>1157</v>
      </c>
      <c r="I33" s="107">
        <v>1157</v>
      </c>
      <c r="J33" s="100">
        <f t="shared" si="4"/>
        <v>3843</v>
      </c>
      <c r="K33" s="101">
        <f t="shared" si="3"/>
        <v>0</v>
      </c>
      <c r="L33" s="106"/>
    </row>
    <row r="34" spans="1:12" ht="14.25" thickBot="1">
      <c r="A34" s="50"/>
      <c r="B34" s="51"/>
      <c r="C34" s="51"/>
      <c r="D34" s="52"/>
      <c r="E34" s="51" t="s">
        <v>113</v>
      </c>
      <c r="F34" s="51" t="s">
        <v>59</v>
      </c>
      <c r="G34" s="107">
        <v>5000</v>
      </c>
      <c r="H34" s="107">
        <v>4157</v>
      </c>
      <c r="I34" s="107">
        <v>3582</v>
      </c>
      <c r="J34" s="100">
        <f t="shared" si="4"/>
        <v>1418</v>
      </c>
      <c r="K34" s="101">
        <f t="shared" si="3"/>
        <v>575</v>
      </c>
      <c r="L34" s="106"/>
    </row>
    <row r="35" spans="1:12" ht="14.25" thickBot="1">
      <c r="A35" s="50"/>
      <c r="B35" s="51"/>
      <c r="C35" s="51"/>
      <c r="D35" s="52"/>
      <c r="E35" s="51" t="s">
        <v>134</v>
      </c>
      <c r="F35" s="51" t="s">
        <v>59</v>
      </c>
      <c r="G35" s="107">
        <v>50000</v>
      </c>
      <c r="H35" s="107">
        <v>10022</v>
      </c>
      <c r="I35" s="107">
        <v>10019.37</v>
      </c>
      <c r="J35" s="100">
        <f>SUM(G35-I35)</f>
        <v>39980.63</v>
      </c>
      <c r="K35" s="101">
        <f>SUM(H35-I35)</f>
        <v>2.6299999999991996</v>
      </c>
      <c r="L35" s="106"/>
    </row>
    <row r="36" spans="1:12" s="6" customFormat="1" ht="14.25" thickBot="1">
      <c r="A36" s="50" t="s">
        <v>123</v>
      </c>
      <c r="B36" s="51" t="s">
        <v>87</v>
      </c>
      <c r="C36" s="51" t="s">
        <v>124</v>
      </c>
      <c r="D36" s="52"/>
      <c r="E36" s="51" t="s">
        <v>111</v>
      </c>
      <c r="F36" s="51" t="s">
        <v>59</v>
      </c>
      <c r="G36" s="107"/>
      <c r="H36" s="107"/>
      <c r="I36" s="107"/>
      <c r="J36" s="100"/>
      <c r="K36" s="101"/>
      <c r="L36" s="106"/>
    </row>
    <row r="37" spans="1:11" ht="14.25" thickBot="1">
      <c r="A37" s="73"/>
      <c r="B37" s="74"/>
      <c r="C37" s="74"/>
      <c r="D37" s="75"/>
      <c r="E37" s="74" t="s">
        <v>111</v>
      </c>
      <c r="F37" s="74" t="s">
        <v>59</v>
      </c>
      <c r="G37" s="76"/>
      <c r="H37" s="76"/>
      <c r="I37" s="76"/>
      <c r="J37" s="22"/>
      <c r="K37" s="23"/>
    </row>
    <row r="38" spans="1:11" s="6" customFormat="1" ht="52.5" customHeight="1" thickBot="1">
      <c r="A38" s="41" t="s">
        <v>165</v>
      </c>
      <c r="B38" s="42" t="s">
        <v>87</v>
      </c>
      <c r="C38" s="42" t="s">
        <v>162</v>
      </c>
      <c r="D38" s="43" t="s">
        <v>142</v>
      </c>
      <c r="E38" s="42" t="s">
        <v>34</v>
      </c>
      <c r="F38" s="42" t="s">
        <v>34</v>
      </c>
      <c r="G38" s="22">
        <f>SUM(G39:G43)</f>
        <v>407000</v>
      </c>
      <c r="H38" s="22">
        <f>SUM(H39)</f>
        <v>394000</v>
      </c>
      <c r="I38" s="22">
        <f>SUM(I39:I43)</f>
        <v>389500</v>
      </c>
      <c r="J38" s="22">
        <f>SUM(J39:J42)</f>
        <v>17500</v>
      </c>
      <c r="K38" s="22">
        <f>SUM(K39:K42)</f>
        <v>4500</v>
      </c>
    </row>
    <row r="39" spans="1:11" ht="13.5" customHeight="1" thickBot="1">
      <c r="A39" s="47" t="s">
        <v>31</v>
      </c>
      <c r="B39" s="48"/>
      <c r="C39" s="48"/>
      <c r="D39" s="49"/>
      <c r="E39" s="48" t="s">
        <v>111</v>
      </c>
      <c r="F39" s="48" t="s">
        <v>71</v>
      </c>
      <c r="G39" s="72">
        <v>407000</v>
      </c>
      <c r="H39" s="72">
        <v>394000</v>
      </c>
      <c r="I39" s="72">
        <v>389500</v>
      </c>
      <c r="J39" s="22">
        <f>SUM(G39-I39)</f>
        <v>17500</v>
      </c>
      <c r="K39" s="23">
        <f>SUM(H39-I39)</f>
        <v>4500</v>
      </c>
    </row>
    <row r="40" spans="1:11" ht="13.5" customHeight="1" thickBot="1">
      <c r="A40" s="47"/>
      <c r="B40" s="48"/>
      <c r="C40" s="48"/>
      <c r="D40" s="49"/>
      <c r="E40" s="48" t="s">
        <v>111</v>
      </c>
      <c r="F40" s="48" t="s">
        <v>71</v>
      </c>
      <c r="G40" s="72"/>
      <c r="H40" s="72"/>
      <c r="I40" s="72"/>
      <c r="J40" s="22">
        <f>SUM(G40-I40)</f>
        <v>0</v>
      </c>
      <c r="K40" s="23">
        <f>SUM(H40-I40)</f>
        <v>0</v>
      </c>
    </row>
    <row r="41" spans="1:11" ht="13.5" customHeight="1" thickBot="1">
      <c r="A41" s="47"/>
      <c r="B41" s="48"/>
      <c r="C41" s="48"/>
      <c r="D41" s="49"/>
      <c r="E41" s="48" t="s">
        <v>111</v>
      </c>
      <c r="F41" s="48" t="s">
        <v>37</v>
      </c>
      <c r="G41" s="72"/>
      <c r="H41" s="72"/>
      <c r="I41" s="72"/>
      <c r="J41" s="22"/>
      <c r="K41" s="23"/>
    </row>
    <row r="42" spans="1:11" ht="14.25" thickBot="1">
      <c r="A42" s="47"/>
      <c r="B42" s="48"/>
      <c r="C42" s="48"/>
      <c r="D42" s="49"/>
      <c r="E42" s="48" t="s">
        <v>111</v>
      </c>
      <c r="F42" s="48" t="s">
        <v>77</v>
      </c>
      <c r="G42" s="72"/>
      <c r="H42" s="72"/>
      <c r="I42" s="72"/>
      <c r="J42" s="22">
        <f>G42-I42</f>
        <v>0</v>
      </c>
      <c r="K42" s="23">
        <f>H42-I42</f>
        <v>0</v>
      </c>
    </row>
    <row r="43" spans="1:11" ht="14.25" thickBot="1">
      <c r="A43" s="41"/>
      <c r="B43" s="42"/>
      <c r="C43" s="42"/>
      <c r="D43" s="43"/>
      <c r="E43" s="42" t="s">
        <v>111</v>
      </c>
      <c r="F43" s="42" t="s">
        <v>72</v>
      </c>
      <c r="G43" s="33"/>
      <c r="H43" s="33"/>
      <c r="I43" s="33"/>
      <c r="J43" s="22"/>
      <c r="K43" s="109"/>
    </row>
    <row r="44" spans="1:11" ht="30.75" customHeight="1" thickBot="1">
      <c r="A44" s="40" t="s">
        <v>60</v>
      </c>
      <c r="B44" s="37" t="s">
        <v>87</v>
      </c>
      <c r="C44" s="37" t="s">
        <v>79</v>
      </c>
      <c r="D44" s="36" t="s">
        <v>137</v>
      </c>
      <c r="E44" s="37" t="s">
        <v>34</v>
      </c>
      <c r="F44" s="37" t="s">
        <v>34</v>
      </c>
      <c r="G44" s="22">
        <f>SUM(G45:G48)</f>
        <v>160400</v>
      </c>
      <c r="H44" s="22">
        <f>SUM(H45:H48)</f>
        <v>160400</v>
      </c>
      <c r="I44" s="22">
        <f>SUM(I45:I48)</f>
        <v>160400</v>
      </c>
      <c r="J44" s="22">
        <f>SUM(J45:J48)</f>
        <v>0</v>
      </c>
      <c r="K44" s="22">
        <f>SUM(K45:K48)</f>
        <v>0</v>
      </c>
    </row>
    <row r="45" spans="1:11" ht="15" customHeight="1" thickBot="1">
      <c r="A45" s="47" t="s">
        <v>31</v>
      </c>
      <c r="B45" s="48"/>
      <c r="C45" s="48"/>
      <c r="D45" s="49"/>
      <c r="E45" s="48" t="s">
        <v>109</v>
      </c>
      <c r="F45" s="48" t="s">
        <v>57</v>
      </c>
      <c r="G45" s="104">
        <v>124657</v>
      </c>
      <c r="H45" s="104">
        <v>124657</v>
      </c>
      <c r="I45" s="104">
        <v>124657</v>
      </c>
      <c r="J45" s="100">
        <f>G45-I45</f>
        <v>0</v>
      </c>
      <c r="K45" s="101">
        <f>H45-I45</f>
        <v>0</v>
      </c>
    </row>
    <row r="46" spans="1:11" ht="15" customHeight="1">
      <c r="A46" s="47"/>
      <c r="B46" s="48"/>
      <c r="C46" s="48"/>
      <c r="D46" s="49"/>
      <c r="E46" s="48" t="s">
        <v>133</v>
      </c>
      <c r="F46" s="48" t="s">
        <v>58</v>
      </c>
      <c r="G46" s="104">
        <v>35743</v>
      </c>
      <c r="H46" s="104">
        <v>35743</v>
      </c>
      <c r="I46" s="104">
        <v>35743</v>
      </c>
      <c r="J46" s="100">
        <f>SUM(G46-I46)</f>
        <v>0</v>
      </c>
      <c r="K46" s="101">
        <f>SUM(H46-I46)</f>
        <v>0</v>
      </c>
    </row>
    <row r="47" spans="1:11" ht="15" customHeight="1" hidden="1">
      <c r="A47" s="47"/>
      <c r="B47" s="48"/>
      <c r="C47" s="48"/>
      <c r="D47" s="49"/>
      <c r="E47" s="48"/>
      <c r="F47" s="48" t="s">
        <v>59</v>
      </c>
      <c r="G47" s="72"/>
      <c r="H47" s="72"/>
      <c r="I47" s="72"/>
      <c r="J47" s="22">
        <f>G47-I47</f>
        <v>0</v>
      </c>
      <c r="K47" s="23">
        <f>H47-I47</f>
        <v>0</v>
      </c>
    </row>
    <row r="48" spans="1:11" ht="15" customHeight="1" hidden="1" thickBot="1">
      <c r="A48" s="73"/>
      <c r="B48" s="74"/>
      <c r="C48" s="74"/>
      <c r="D48" s="75"/>
      <c r="E48" s="74"/>
      <c r="F48" s="74" t="s">
        <v>72</v>
      </c>
      <c r="G48" s="76"/>
      <c r="H48" s="76"/>
      <c r="I48" s="76"/>
      <c r="J48" s="22">
        <f>G48-I48</f>
        <v>0</v>
      </c>
      <c r="K48" s="23">
        <f>H48-I48</f>
        <v>0</v>
      </c>
    </row>
    <row r="49" spans="1:11" ht="13.5">
      <c r="A49" s="41" t="s">
        <v>107</v>
      </c>
      <c r="B49" s="42" t="s">
        <v>87</v>
      </c>
      <c r="C49" s="42" t="s">
        <v>101</v>
      </c>
      <c r="D49" s="43" t="s">
        <v>138</v>
      </c>
      <c r="E49" s="42" t="s">
        <v>34</v>
      </c>
      <c r="F49" s="42" t="s">
        <v>34</v>
      </c>
      <c r="G49" s="33">
        <v>80000</v>
      </c>
      <c r="H49" s="33"/>
      <c r="I49" s="33"/>
      <c r="J49" s="33">
        <f>SUM(G49-I49)</f>
        <v>80000</v>
      </c>
      <c r="K49" s="33">
        <f>K53</f>
        <v>0</v>
      </c>
    </row>
    <row r="50" spans="1:11" ht="13.5">
      <c r="A50" s="41"/>
      <c r="B50" s="42"/>
      <c r="C50" s="42"/>
      <c r="D50" s="43"/>
      <c r="E50" s="42" t="s">
        <v>114</v>
      </c>
      <c r="F50" s="42" t="s">
        <v>59</v>
      </c>
      <c r="G50" s="33">
        <v>80000</v>
      </c>
      <c r="H50" s="33"/>
      <c r="I50" s="33"/>
      <c r="J50" s="33">
        <v>80000</v>
      </c>
      <c r="K50" s="110"/>
    </row>
    <row r="51" spans="1:11" ht="13.5">
      <c r="A51" s="41" t="s">
        <v>168</v>
      </c>
      <c r="B51" s="42" t="s">
        <v>87</v>
      </c>
      <c r="C51" s="42" t="s">
        <v>166</v>
      </c>
      <c r="D51" s="43" t="s">
        <v>167</v>
      </c>
      <c r="E51" s="42" t="s">
        <v>34</v>
      </c>
      <c r="F51" s="42" t="s">
        <v>34</v>
      </c>
      <c r="G51" s="33">
        <f>SUM(G52:G53)</f>
        <v>265000</v>
      </c>
      <c r="H51" s="33">
        <f>SUM(H52:H53)</f>
        <v>130000</v>
      </c>
      <c r="I51" s="33">
        <v>130000</v>
      </c>
      <c r="J51" s="33"/>
      <c r="K51" s="110"/>
    </row>
    <row r="52" spans="1:11" ht="14.25" thickBot="1">
      <c r="A52" s="41"/>
      <c r="B52" s="42"/>
      <c r="C52" s="42"/>
      <c r="D52" s="43"/>
      <c r="E52" s="97" t="s">
        <v>111</v>
      </c>
      <c r="F52" s="97" t="s">
        <v>71</v>
      </c>
      <c r="G52" s="99">
        <v>165000</v>
      </c>
      <c r="H52" s="99">
        <v>65000</v>
      </c>
      <c r="I52" s="99">
        <v>65000</v>
      </c>
      <c r="J52" s="99">
        <f>SUM(G52-H52)</f>
        <v>100000</v>
      </c>
      <c r="K52" s="110">
        <f>SUM(H52-I52)</f>
        <v>0</v>
      </c>
    </row>
    <row r="53" spans="1:11" ht="14.25" thickBot="1">
      <c r="A53" s="96" t="s">
        <v>31</v>
      </c>
      <c r="B53" s="97"/>
      <c r="C53" s="97"/>
      <c r="D53" s="98"/>
      <c r="E53" s="97" t="s">
        <v>111</v>
      </c>
      <c r="F53" s="97" t="s">
        <v>37</v>
      </c>
      <c r="G53" s="99">
        <v>100000</v>
      </c>
      <c r="H53" s="99">
        <v>65000</v>
      </c>
      <c r="I53" s="99">
        <v>65000</v>
      </c>
      <c r="J53" s="100">
        <f>G53-I53</f>
        <v>35000</v>
      </c>
      <c r="K53" s="101">
        <f>H53-I53</f>
        <v>0</v>
      </c>
    </row>
    <row r="54" spans="1:11" ht="34.5" customHeight="1">
      <c r="A54" s="40" t="s">
        <v>169</v>
      </c>
      <c r="B54" s="37" t="s">
        <v>87</v>
      </c>
      <c r="C54" s="37" t="s">
        <v>78</v>
      </c>
      <c r="D54" s="36" t="s">
        <v>34</v>
      </c>
      <c r="E54" s="37" t="s">
        <v>34</v>
      </c>
      <c r="F54" s="37" t="s">
        <v>34</v>
      </c>
      <c r="G54" s="22">
        <f>SUM(G55:G60)</f>
        <v>1027669.15</v>
      </c>
      <c r="H54" s="22">
        <f>SUM(H55:H60)</f>
        <v>783229.23</v>
      </c>
      <c r="I54" s="22">
        <f>SUM(I55:I60)</f>
        <v>703233.03</v>
      </c>
      <c r="J54" s="22">
        <f>G54-I54</f>
        <v>324436.12</v>
      </c>
      <c r="K54" s="23">
        <f>H54-I54</f>
        <v>79996.19999999995</v>
      </c>
    </row>
    <row r="55" spans="1:11" ht="15" customHeight="1">
      <c r="A55" s="47" t="s">
        <v>31</v>
      </c>
      <c r="B55" s="42"/>
      <c r="C55" s="48" t="s">
        <v>78</v>
      </c>
      <c r="D55" s="49" t="s">
        <v>139</v>
      </c>
      <c r="E55" s="42" t="s">
        <v>111</v>
      </c>
      <c r="F55" s="42" t="s">
        <v>39</v>
      </c>
      <c r="G55" s="99">
        <v>230000</v>
      </c>
      <c r="H55" s="99">
        <v>120779.23</v>
      </c>
      <c r="I55" s="99">
        <v>118499.97</v>
      </c>
      <c r="J55" s="102">
        <f>G55-I55</f>
        <v>111500.03</v>
      </c>
      <c r="K55" s="103">
        <f>H55-I55</f>
        <v>2279.2599999999948</v>
      </c>
    </row>
    <row r="56" spans="1:11" ht="15" customHeight="1" thickBot="1">
      <c r="A56" s="47"/>
      <c r="B56" s="42"/>
      <c r="C56" s="48" t="s">
        <v>78</v>
      </c>
      <c r="D56" s="49" t="s">
        <v>139</v>
      </c>
      <c r="E56" s="42" t="s">
        <v>111</v>
      </c>
      <c r="F56" s="42" t="s">
        <v>71</v>
      </c>
      <c r="G56" s="99">
        <v>80000</v>
      </c>
      <c r="H56" s="99">
        <v>80000</v>
      </c>
      <c r="I56" s="99">
        <v>80000</v>
      </c>
      <c r="J56" s="102"/>
      <c r="K56" s="103"/>
    </row>
    <row r="57" spans="1:11" ht="15" customHeight="1" thickBot="1">
      <c r="A57" s="47"/>
      <c r="B57" s="48"/>
      <c r="C57" s="48" t="s">
        <v>78</v>
      </c>
      <c r="D57" s="49" t="s">
        <v>140</v>
      </c>
      <c r="E57" s="48" t="s">
        <v>141</v>
      </c>
      <c r="F57" s="48" t="s">
        <v>37</v>
      </c>
      <c r="G57" s="104">
        <v>165899</v>
      </c>
      <c r="H57" s="104">
        <v>76000</v>
      </c>
      <c r="I57" s="104"/>
      <c r="J57" s="100">
        <f>G57-I57</f>
        <v>165899</v>
      </c>
      <c r="K57" s="101">
        <f>H57-I57</f>
        <v>76000</v>
      </c>
    </row>
    <row r="58" spans="1:11" ht="15" customHeight="1" thickBot="1">
      <c r="A58" s="47"/>
      <c r="B58" s="48"/>
      <c r="C58" s="48" t="s">
        <v>78</v>
      </c>
      <c r="D58" s="49" t="s">
        <v>142</v>
      </c>
      <c r="E58" s="48" t="s">
        <v>111</v>
      </c>
      <c r="F58" s="48" t="s">
        <v>37</v>
      </c>
      <c r="G58" s="104">
        <v>165770.15</v>
      </c>
      <c r="H58" s="104">
        <v>129839.94</v>
      </c>
      <c r="I58" s="104">
        <v>128123</v>
      </c>
      <c r="J58" s="100">
        <f>SUM(G58-I58)</f>
        <v>37647.149999999994</v>
      </c>
      <c r="K58" s="101">
        <f>SUM(H58-I58)</f>
        <v>1716.9400000000023</v>
      </c>
    </row>
    <row r="59" spans="1:11" ht="15" customHeight="1" thickBot="1">
      <c r="A59" s="47"/>
      <c r="B59" s="48"/>
      <c r="C59" s="48" t="s">
        <v>78</v>
      </c>
      <c r="D59" s="49" t="s">
        <v>142</v>
      </c>
      <c r="E59" s="48" t="s">
        <v>111</v>
      </c>
      <c r="F59" s="48" t="s">
        <v>77</v>
      </c>
      <c r="G59" s="104">
        <v>100000</v>
      </c>
      <c r="H59" s="104">
        <v>96499.93</v>
      </c>
      <c r="I59" s="104">
        <v>96499.93</v>
      </c>
      <c r="J59" s="100">
        <f>SUM(G59-I59)</f>
        <v>3500.070000000007</v>
      </c>
      <c r="K59" s="101">
        <f>SUM(H59-I59)</f>
        <v>0</v>
      </c>
    </row>
    <row r="60" spans="1:11" ht="15" customHeight="1">
      <c r="A60" s="47"/>
      <c r="B60" s="48"/>
      <c r="C60" s="48" t="s">
        <v>78</v>
      </c>
      <c r="D60" s="49" t="s">
        <v>142</v>
      </c>
      <c r="E60" s="48" t="s">
        <v>111</v>
      </c>
      <c r="F60" s="48" t="s">
        <v>72</v>
      </c>
      <c r="G60" s="104">
        <v>286000</v>
      </c>
      <c r="H60" s="104">
        <v>280110.13</v>
      </c>
      <c r="I60" s="104">
        <v>280110.13</v>
      </c>
      <c r="J60" s="100">
        <f>G60-I60</f>
        <v>5889.869999999995</v>
      </c>
      <c r="K60" s="101">
        <f>SUM(H60-I60)</f>
        <v>0</v>
      </c>
    </row>
    <row r="61" spans="1:11" ht="15" customHeight="1">
      <c r="A61" s="71"/>
      <c r="B61" s="77"/>
      <c r="C61" s="77"/>
      <c r="D61" s="78"/>
      <c r="E61" s="77"/>
      <c r="F61" s="77"/>
      <c r="G61" s="71"/>
      <c r="H61" s="71"/>
      <c r="I61" s="71"/>
      <c r="J61" s="79"/>
      <c r="K61" s="79"/>
    </row>
    <row r="62" spans="1:11" ht="14.25" thickBot="1">
      <c r="A62" s="71"/>
      <c r="B62" s="77"/>
      <c r="C62" s="77"/>
      <c r="D62" s="78"/>
      <c r="E62" s="77"/>
      <c r="F62" s="77"/>
      <c r="G62" s="71"/>
      <c r="H62" s="71"/>
      <c r="I62" s="71"/>
      <c r="J62" s="79"/>
      <c r="K62" s="79"/>
    </row>
    <row r="63" spans="1:11" ht="21.75" customHeight="1">
      <c r="A63" s="80" t="s">
        <v>17</v>
      </c>
      <c r="B63" s="127" t="s">
        <v>19</v>
      </c>
      <c r="C63" s="127"/>
      <c r="D63" s="127"/>
      <c r="E63" s="127"/>
      <c r="F63" s="127"/>
      <c r="G63" s="124" t="s">
        <v>20</v>
      </c>
      <c r="H63" s="124" t="s">
        <v>21</v>
      </c>
      <c r="I63" s="124" t="s">
        <v>22</v>
      </c>
      <c r="J63" s="124" t="s">
        <v>23</v>
      </c>
      <c r="K63" s="125"/>
    </row>
    <row r="64" spans="1:11" ht="9.75" customHeight="1">
      <c r="A64" s="81" t="s">
        <v>18</v>
      </c>
      <c r="B64" s="121"/>
      <c r="C64" s="121"/>
      <c r="D64" s="121"/>
      <c r="E64" s="121"/>
      <c r="F64" s="121"/>
      <c r="G64" s="122"/>
      <c r="H64" s="122"/>
      <c r="I64" s="122"/>
      <c r="J64" s="122"/>
      <c r="K64" s="126"/>
    </row>
    <row r="65" spans="1:11" ht="81" customHeight="1">
      <c r="A65" s="81"/>
      <c r="B65" s="63" t="s">
        <v>24</v>
      </c>
      <c r="C65" s="64" t="s">
        <v>25</v>
      </c>
      <c r="D65" s="61" t="s">
        <v>26</v>
      </c>
      <c r="E65" s="60" t="s">
        <v>27</v>
      </c>
      <c r="F65" s="60" t="s">
        <v>28</v>
      </c>
      <c r="G65" s="122"/>
      <c r="H65" s="122"/>
      <c r="I65" s="122"/>
      <c r="J65" s="61" t="s">
        <v>29</v>
      </c>
      <c r="K65" s="82" t="s">
        <v>30</v>
      </c>
    </row>
    <row r="66" spans="1:11" ht="14.25" thickBot="1">
      <c r="A66" s="73">
        <v>1</v>
      </c>
      <c r="B66" s="83">
        <v>2</v>
      </c>
      <c r="C66" s="83">
        <v>3</v>
      </c>
      <c r="D66" s="84">
        <v>4</v>
      </c>
      <c r="E66" s="83">
        <v>5</v>
      </c>
      <c r="F66" s="83">
        <v>6</v>
      </c>
      <c r="G66" s="83"/>
      <c r="H66" s="83"/>
      <c r="I66" s="83"/>
      <c r="J66" s="83"/>
      <c r="K66" s="85"/>
    </row>
    <row r="67" spans="1:11" ht="22.5" customHeight="1" thickBot="1">
      <c r="A67" s="40" t="s">
        <v>32</v>
      </c>
      <c r="B67" s="37" t="s">
        <v>87</v>
      </c>
      <c r="C67" s="37" t="s">
        <v>38</v>
      </c>
      <c r="D67" s="36" t="s">
        <v>34</v>
      </c>
      <c r="E67" s="37" t="s">
        <v>87</v>
      </c>
      <c r="F67" s="37" t="s">
        <v>34</v>
      </c>
      <c r="G67" s="22">
        <f>SUM(G68:G72)</f>
        <v>494033.9</v>
      </c>
      <c r="H67" s="22">
        <f>SUM(H68:H72)</f>
        <v>484514.93</v>
      </c>
      <c r="I67" s="22">
        <f>SUM(I73)</f>
        <v>481039.43</v>
      </c>
      <c r="J67" s="22">
        <f>SUM(G67-I67)</f>
        <v>12994.47000000003</v>
      </c>
      <c r="K67" s="22">
        <f>SUM(K68:K72)</f>
        <v>3475.5</v>
      </c>
    </row>
    <row r="68" spans="1:11" ht="18.75" customHeight="1" thickBot="1">
      <c r="A68" s="47" t="s">
        <v>31</v>
      </c>
      <c r="B68" s="48"/>
      <c r="C68" s="48"/>
      <c r="D68" s="49"/>
      <c r="E68" s="48" t="s">
        <v>115</v>
      </c>
      <c r="F68" s="48"/>
      <c r="G68" s="105">
        <v>290600</v>
      </c>
      <c r="H68" s="105">
        <f>SUM(H74)</f>
        <v>287970</v>
      </c>
      <c r="I68" s="105">
        <f>SUM(I74)</f>
        <v>286297</v>
      </c>
      <c r="J68" s="100">
        <f>G68-I68</f>
        <v>4303</v>
      </c>
      <c r="K68" s="101">
        <f aca="true" t="shared" si="5" ref="K68:K95">H68-I68</f>
        <v>1673</v>
      </c>
    </row>
    <row r="69" spans="1:11" ht="14.25" thickBot="1">
      <c r="A69" s="47"/>
      <c r="B69" s="48"/>
      <c r="C69" s="48"/>
      <c r="D69" s="49"/>
      <c r="E69" s="48" t="s">
        <v>144</v>
      </c>
      <c r="F69" s="48"/>
      <c r="G69" s="105">
        <f>SUM(G75)</f>
        <v>89000</v>
      </c>
      <c r="H69" s="105">
        <f>SUM(H75)</f>
        <v>88912.14</v>
      </c>
      <c r="I69" s="105">
        <f>SUM(I75)</f>
        <v>88033.64</v>
      </c>
      <c r="J69" s="100">
        <f aca="true" t="shared" si="6" ref="J69:J95">G69-I69</f>
        <v>966.3600000000006</v>
      </c>
      <c r="K69" s="101">
        <f t="shared" si="5"/>
        <v>878.5</v>
      </c>
    </row>
    <row r="70" spans="1:11" ht="14.25" thickBot="1">
      <c r="A70" s="47"/>
      <c r="B70" s="48"/>
      <c r="C70" s="48"/>
      <c r="D70" s="49"/>
      <c r="E70" s="48" t="s">
        <v>110</v>
      </c>
      <c r="F70" s="48"/>
      <c r="G70" s="105">
        <f>SUM(G76)</f>
        <v>0</v>
      </c>
      <c r="H70" s="105"/>
      <c r="I70" s="105">
        <f>SUM(I76)</f>
        <v>0</v>
      </c>
      <c r="J70" s="100">
        <f t="shared" si="6"/>
        <v>0</v>
      </c>
      <c r="K70" s="101">
        <f t="shared" si="5"/>
        <v>0</v>
      </c>
    </row>
    <row r="71" spans="1:11" ht="14.25" thickBot="1">
      <c r="A71" s="47"/>
      <c r="B71" s="48"/>
      <c r="C71" s="48"/>
      <c r="D71" s="49"/>
      <c r="E71" s="48" t="s">
        <v>111</v>
      </c>
      <c r="F71" s="48"/>
      <c r="G71" s="105">
        <f>SUM(G77)</f>
        <v>114200</v>
      </c>
      <c r="H71" s="105">
        <f>SUM(H77)</f>
        <v>107580</v>
      </c>
      <c r="I71" s="105">
        <f>SUM(I77)</f>
        <v>106656</v>
      </c>
      <c r="J71" s="100">
        <f t="shared" si="6"/>
        <v>7544</v>
      </c>
      <c r="K71" s="101">
        <f t="shared" si="5"/>
        <v>924</v>
      </c>
    </row>
    <row r="72" spans="1:11" ht="13.5">
      <c r="A72" s="47"/>
      <c r="B72" s="48"/>
      <c r="C72" s="48"/>
      <c r="D72" s="49"/>
      <c r="E72" s="48" t="s">
        <v>134</v>
      </c>
      <c r="F72" s="48"/>
      <c r="G72" s="105">
        <v>233.9</v>
      </c>
      <c r="H72" s="105">
        <f>SUM(H80)</f>
        <v>52.79</v>
      </c>
      <c r="I72" s="105">
        <f>SUM(I80)</f>
        <v>52.79</v>
      </c>
      <c r="J72" s="100">
        <f t="shared" si="6"/>
        <v>181.11</v>
      </c>
      <c r="K72" s="101">
        <f t="shared" si="5"/>
        <v>0</v>
      </c>
    </row>
    <row r="73" spans="1:11" s="6" customFormat="1" ht="28.5" customHeight="1" thickBot="1">
      <c r="A73" s="47" t="s">
        <v>98</v>
      </c>
      <c r="B73" s="48" t="s">
        <v>87</v>
      </c>
      <c r="C73" s="48" t="s">
        <v>38</v>
      </c>
      <c r="D73" s="49" t="s">
        <v>143</v>
      </c>
      <c r="E73" s="48" t="s">
        <v>34</v>
      </c>
      <c r="F73" s="48" t="s">
        <v>34</v>
      </c>
      <c r="G73" s="21">
        <f>SUM(G74:G80)</f>
        <v>494033.9</v>
      </c>
      <c r="H73" s="21">
        <f>SUM(H74:H80)</f>
        <v>484514.93</v>
      </c>
      <c r="I73" s="21">
        <f>SUM(I74:I80)</f>
        <v>481039.43</v>
      </c>
      <c r="J73" s="21">
        <f>SUM(J74:J80)</f>
        <v>12994.470000000001</v>
      </c>
      <c r="K73" s="21">
        <f>SUM(K74:K80)</f>
        <v>3475.5</v>
      </c>
    </row>
    <row r="74" spans="1:11" ht="14.25" thickBot="1">
      <c r="A74" s="47" t="s">
        <v>31</v>
      </c>
      <c r="B74" s="48"/>
      <c r="C74" s="48"/>
      <c r="D74" s="49"/>
      <c r="E74" s="48" t="s">
        <v>115</v>
      </c>
      <c r="F74" s="48">
        <v>211</v>
      </c>
      <c r="G74" s="104">
        <v>290600</v>
      </c>
      <c r="H74" s="104">
        <v>287970</v>
      </c>
      <c r="I74" s="104">
        <v>286297</v>
      </c>
      <c r="J74" s="100">
        <f t="shared" si="6"/>
        <v>4303</v>
      </c>
      <c r="K74" s="101">
        <f t="shared" si="5"/>
        <v>1673</v>
      </c>
    </row>
    <row r="75" spans="1:11" ht="14.25" thickBot="1">
      <c r="A75" s="47"/>
      <c r="B75" s="48"/>
      <c r="C75" s="48"/>
      <c r="D75" s="49"/>
      <c r="E75" s="48" t="s">
        <v>144</v>
      </c>
      <c r="F75" s="48" t="s">
        <v>58</v>
      </c>
      <c r="G75" s="104">
        <v>89000</v>
      </c>
      <c r="H75" s="104">
        <v>88912.14</v>
      </c>
      <c r="I75" s="104">
        <v>88033.64</v>
      </c>
      <c r="J75" s="100">
        <f t="shared" si="6"/>
        <v>966.3600000000006</v>
      </c>
      <c r="K75" s="101">
        <f t="shared" si="5"/>
        <v>878.5</v>
      </c>
    </row>
    <row r="76" spans="1:11" ht="14.25" thickBot="1">
      <c r="A76" s="47"/>
      <c r="B76" s="48"/>
      <c r="C76" s="48"/>
      <c r="D76" s="49"/>
      <c r="E76" s="48" t="s">
        <v>110</v>
      </c>
      <c r="F76" s="48">
        <v>226</v>
      </c>
      <c r="G76" s="104"/>
      <c r="H76" s="104"/>
      <c r="I76" s="104"/>
      <c r="J76" s="100">
        <f t="shared" si="6"/>
        <v>0</v>
      </c>
      <c r="K76" s="101">
        <f t="shared" si="5"/>
        <v>0</v>
      </c>
    </row>
    <row r="77" spans="1:11" ht="14.25" thickBot="1">
      <c r="A77" s="47"/>
      <c r="B77" s="48"/>
      <c r="C77" s="48"/>
      <c r="D77" s="49"/>
      <c r="E77" s="48" t="s">
        <v>111</v>
      </c>
      <c r="F77" s="48" t="s">
        <v>71</v>
      </c>
      <c r="G77" s="104">
        <v>114200</v>
      </c>
      <c r="H77" s="104">
        <v>107580</v>
      </c>
      <c r="I77" s="104">
        <v>106656</v>
      </c>
      <c r="J77" s="100">
        <f t="shared" si="6"/>
        <v>7544</v>
      </c>
      <c r="K77" s="101">
        <f t="shared" si="5"/>
        <v>924</v>
      </c>
    </row>
    <row r="78" spans="1:11" ht="14.25" thickBot="1">
      <c r="A78" s="47"/>
      <c r="B78" s="48"/>
      <c r="C78" s="48"/>
      <c r="D78" s="49"/>
      <c r="E78" s="48" t="s">
        <v>111</v>
      </c>
      <c r="F78" s="48">
        <v>310</v>
      </c>
      <c r="G78" s="104"/>
      <c r="H78" s="104"/>
      <c r="I78" s="104"/>
      <c r="J78" s="100">
        <f t="shared" si="6"/>
        <v>0</v>
      </c>
      <c r="K78" s="101">
        <f t="shared" si="5"/>
        <v>0</v>
      </c>
    </row>
    <row r="79" spans="1:11" ht="14.25" thickBot="1">
      <c r="A79" s="47"/>
      <c r="B79" s="48"/>
      <c r="C79" s="48"/>
      <c r="D79" s="49"/>
      <c r="E79" s="48" t="s">
        <v>111</v>
      </c>
      <c r="F79" s="48" t="s">
        <v>72</v>
      </c>
      <c r="G79" s="104"/>
      <c r="H79" s="104"/>
      <c r="I79" s="104"/>
      <c r="J79" s="100"/>
      <c r="K79" s="101"/>
    </row>
    <row r="80" spans="1:11" ht="13.5">
      <c r="A80" s="47"/>
      <c r="B80" s="48"/>
      <c r="C80" s="48"/>
      <c r="D80" s="49"/>
      <c r="E80" s="48" t="s">
        <v>134</v>
      </c>
      <c r="F80" s="48" t="s">
        <v>59</v>
      </c>
      <c r="G80" s="104">
        <v>233.9</v>
      </c>
      <c r="H80" s="104">
        <v>52.79</v>
      </c>
      <c r="I80" s="104">
        <v>52.79</v>
      </c>
      <c r="J80" s="100">
        <f t="shared" si="6"/>
        <v>181.11</v>
      </c>
      <c r="K80" s="101">
        <f t="shared" si="5"/>
        <v>0</v>
      </c>
    </row>
    <row r="81" spans="1:11" s="6" customFormat="1" ht="38.25" customHeight="1" thickBot="1">
      <c r="A81" s="47" t="s">
        <v>97</v>
      </c>
      <c r="B81" s="48" t="s">
        <v>87</v>
      </c>
      <c r="C81" s="48" t="s">
        <v>38</v>
      </c>
      <c r="D81" s="49" t="s">
        <v>88</v>
      </c>
      <c r="E81" s="48" t="s">
        <v>87</v>
      </c>
      <c r="F81" s="48" t="s">
        <v>34</v>
      </c>
      <c r="G81" s="105">
        <f>SUM(G82:G91)</f>
        <v>0</v>
      </c>
      <c r="H81" s="105">
        <f>SUM(H82:H91)</f>
        <v>0</v>
      </c>
      <c r="I81" s="105">
        <f>SUM(I82+I83+I88+I90+I91)</f>
        <v>0</v>
      </c>
      <c r="J81" s="105">
        <f>SUM(G81-I81)</f>
        <v>0</v>
      </c>
      <c r="K81" s="105">
        <f>SUM(K82+K83+K88+K90+K91)</f>
        <v>0</v>
      </c>
    </row>
    <row r="82" spans="1:11" ht="14.25" thickBot="1">
      <c r="A82" s="47" t="s">
        <v>31</v>
      </c>
      <c r="B82" s="48"/>
      <c r="C82" s="48"/>
      <c r="D82" s="49"/>
      <c r="E82" s="48" t="s">
        <v>115</v>
      </c>
      <c r="F82" s="48">
        <v>211</v>
      </c>
      <c r="G82" s="72"/>
      <c r="H82" s="72"/>
      <c r="I82" s="72"/>
      <c r="J82" s="22">
        <f t="shared" si="6"/>
        <v>0</v>
      </c>
      <c r="K82" s="23">
        <f t="shared" si="5"/>
        <v>0</v>
      </c>
    </row>
    <row r="83" spans="1:11" ht="14.25" thickBot="1">
      <c r="A83" s="47"/>
      <c r="B83" s="48"/>
      <c r="C83" s="48"/>
      <c r="D83" s="49"/>
      <c r="E83" s="48" t="s">
        <v>115</v>
      </c>
      <c r="F83" s="48" t="s">
        <v>58</v>
      </c>
      <c r="G83" s="72"/>
      <c r="H83" s="72"/>
      <c r="I83" s="72"/>
      <c r="J83" s="22">
        <f>SUM(G83-I83)</f>
        <v>0</v>
      </c>
      <c r="K83" s="23">
        <f>SUM(H83-I83)</f>
        <v>0</v>
      </c>
    </row>
    <row r="84" spans="1:11" ht="14.25" hidden="1" thickBot="1">
      <c r="A84" s="47"/>
      <c r="B84" s="48"/>
      <c r="C84" s="48"/>
      <c r="D84" s="49"/>
      <c r="E84" s="48"/>
      <c r="F84" s="48">
        <v>213</v>
      </c>
      <c r="G84" s="72"/>
      <c r="H84" s="72"/>
      <c r="I84" s="72"/>
      <c r="J84" s="22">
        <f t="shared" si="6"/>
        <v>0</v>
      </c>
      <c r="K84" s="23">
        <f t="shared" si="5"/>
        <v>0</v>
      </c>
    </row>
    <row r="85" spans="1:11" ht="14.25" hidden="1" thickBot="1">
      <c r="A85" s="47"/>
      <c r="B85" s="48"/>
      <c r="C85" s="48"/>
      <c r="D85" s="49"/>
      <c r="E85" s="48"/>
      <c r="F85" s="48">
        <v>221</v>
      </c>
      <c r="G85" s="72"/>
      <c r="H85" s="72"/>
      <c r="I85" s="72"/>
      <c r="J85" s="22">
        <f t="shared" si="6"/>
        <v>0</v>
      </c>
      <c r="K85" s="23">
        <f t="shared" si="5"/>
        <v>0</v>
      </c>
    </row>
    <row r="86" spans="1:11" ht="1.5" customHeight="1" thickBot="1">
      <c r="A86" s="47"/>
      <c r="B86" s="48"/>
      <c r="C86" s="48"/>
      <c r="D86" s="49"/>
      <c r="E86" s="48"/>
      <c r="F86" s="48">
        <v>223</v>
      </c>
      <c r="G86" s="72"/>
      <c r="H86" s="72"/>
      <c r="I86" s="72">
        <v>20544</v>
      </c>
      <c r="J86" s="22">
        <f t="shared" si="6"/>
        <v>-20544</v>
      </c>
      <c r="K86" s="23">
        <f t="shared" si="5"/>
        <v>-20544</v>
      </c>
    </row>
    <row r="87" spans="1:11" ht="14.25" hidden="1" thickBot="1">
      <c r="A87" s="47"/>
      <c r="B87" s="48"/>
      <c r="C87" s="48"/>
      <c r="D87" s="49"/>
      <c r="E87" s="48"/>
      <c r="F87" s="48" t="s">
        <v>37</v>
      </c>
      <c r="G87" s="72"/>
      <c r="H87" s="72"/>
      <c r="I87" s="72"/>
      <c r="J87" s="22">
        <f t="shared" si="6"/>
        <v>0</v>
      </c>
      <c r="K87" s="23">
        <f t="shared" si="5"/>
        <v>0</v>
      </c>
    </row>
    <row r="88" spans="1:11" ht="14.25" thickBot="1">
      <c r="A88" s="47"/>
      <c r="B88" s="48"/>
      <c r="C88" s="48"/>
      <c r="D88" s="49"/>
      <c r="E88" s="48" t="s">
        <v>110</v>
      </c>
      <c r="F88" s="48" t="s">
        <v>77</v>
      </c>
      <c r="G88" s="72"/>
      <c r="H88" s="72"/>
      <c r="I88" s="72"/>
      <c r="J88" s="22">
        <f t="shared" si="6"/>
        <v>0</v>
      </c>
      <c r="K88" s="23">
        <f t="shared" si="5"/>
        <v>0</v>
      </c>
    </row>
    <row r="89" spans="1:11" ht="0.75" customHeight="1" thickBot="1">
      <c r="A89" s="47"/>
      <c r="B89" s="48"/>
      <c r="C89" s="48"/>
      <c r="D89" s="49"/>
      <c r="E89" s="48"/>
      <c r="F89" s="48">
        <v>290</v>
      </c>
      <c r="G89" s="72"/>
      <c r="H89" s="72"/>
      <c r="I89" s="72"/>
      <c r="J89" s="22">
        <f t="shared" si="6"/>
        <v>0</v>
      </c>
      <c r="K89" s="23">
        <f t="shared" si="5"/>
        <v>0</v>
      </c>
    </row>
    <row r="90" spans="1:11" ht="14.25" thickBot="1">
      <c r="A90" s="47"/>
      <c r="B90" s="48"/>
      <c r="C90" s="48"/>
      <c r="D90" s="49"/>
      <c r="E90" s="48" t="s">
        <v>111</v>
      </c>
      <c r="F90" s="48" t="s">
        <v>71</v>
      </c>
      <c r="G90" s="72"/>
      <c r="H90" s="72"/>
      <c r="I90" s="72"/>
      <c r="J90" s="22">
        <f t="shared" si="6"/>
        <v>0</v>
      </c>
      <c r="K90" s="23">
        <f t="shared" si="5"/>
        <v>0</v>
      </c>
    </row>
    <row r="91" spans="1:11" ht="14.25" thickBot="1">
      <c r="A91" s="73"/>
      <c r="B91" s="74"/>
      <c r="C91" s="74"/>
      <c r="D91" s="75"/>
      <c r="E91" s="74" t="s">
        <v>111</v>
      </c>
      <c r="F91" s="74">
        <v>340</v>
      </c>
      <c r="G91" s="76"/>
      <c r="H91" s="76"/>
      <c r="I91" s="76"/>
      <c r="J91" s="22">
        <f t="shared" si="6"/>
        <v>0</v>
      </c>
      <c r="K91" s="23">
        <f t="shared" si="5"/>
        <v>0</v>
      </c>
    </row>
    <row r="92" spans="1:11" ht="54.75" customHeight="1" thickBot="1">
      <c r="A92" s="44" t="s">
        <v>62</v>
      </c>
      <c r="B92" s="45" t="s">
        <v>87</v>
      </c>
      <c r="C92" s="45" t="s">
        <v>56</v>
      </c>
      <c r="D92" s="46" t="s">
        <v>163</v>
      </c>
      <c r="E92" s="45" t="s">
        <v>34</v>
      </c>
      <c r="F92" s="45" t="s">
        <v>119</v>
      </c>
      <c r="G92" s="31">
        <f>SUM(G94)</f>
        <v>30000</v>
      </c>
      <c r="H92" s="31">
        <f>SUM(H93)</f>
        <v>6000</v>
      </c>
      <c r="I92" s="31">
        <f>SUM(I93)</f>
        <v>6000</v>
      </c>
      <c r="J92" s="31">
        <f>J93</f>
        <v>24000</v>
      </c>
      <c r="K92" s="31">
        <f>K93</f>
        <v>0</v>
      </c>
    </row>
    <row r="93" spans="1:11" ht="14.25" thickBot="1">
      <c r="A93" s="47" t="s">
        <v>31</v>
      </c>
      <c r="B93" s="48"/>
      <c r="C93" s="48"/>
      <c r="D93" s="49"/>
      <c r="E93" s="48" t="s">
        <v>116</v>
      </c>
      <c r="F93" s="48" t="s">
        <v>119</v>
      </c>
      <c r="G93" s="72">
        <v>30000</v>
      </c>
      <c r="H93" s="72">
        <v>6000</v>
      </c>
      <c r="I93" s="72">
        <v>6000</v>
      </c>
      <c r="J93" s="22">
        <f>G93-I93</f>
        <v>24000</v>
      </c>
      <c r="K93" s="23">
        <f>H93-I93</f>
        <v>0</v>
      </c>
    </row>
    <row r="94" spans="1:11" ht="49.5" customHeight="1" thickBot="1">
      <c r="A94" s="40" t="s">
        <v>61</v>
      </c>
      <c r="B94" s="37" t="s">
        <v>87</v>
      </c>
      <c r="C94" s="37" t="s">
        <v>96</v>
      </c>
      <c r="D94" s="36" t="s">
        <v>164</v>
      </c>
      <c r="E94" s="37" t="s">
        <v>34</v>
      </c>
      <c r="F94" s="37" t="s">
        <v>34</v>
      </c>
      <c r="G94" s="22">
        <f>SUM(G95)</f>
        <v>30000</v>
      </c>
      <c r="H94" s="22">
        <f>SUM(H95)</f>
        <v>23500</v>
      </c>
      <c r="I94" s="22">
        <f>SUM(I95)</f>
        <v>23500</v>
      </c>
      <c r="J94" s="22">
        <f>J95</f>
        <v>6500</v>
      </c>
      <c r="K94" s="22">
        <f>K95</f>
        <v>0</v>
      </c>
    </row>
    <row r="95" spans="1:11" ht="14.25" thickBot="1">
      <c r="A95" s="47" t="s">
        <v>31</v>
      </c>
      <c r="B95" s="48"/>
      <c r="C95" s="48"/>
      <c r="D95" s="49"/>
      <c r="E95" s="48" t="s">
        <v>111</v>
      </c>
      <c r="F95" s="48" t="s">
        <v>59</v>
      </c>
      <c r="G95" s="72">
        <v>30000</v>
      </c>
      <c r="H95" s="72">
        <v>23500</v>
      </c>
      <c r="I95" s="72">
        <v>23500</v>
      </c>
      <c r="J95" s="22">
        <f t="shared" si="6"/>
        <v>6500</v>
      </c>
      <c r="K95" s="23">
        <f t="shared" si="5"/>
        <v>0</v>
      </c>
    </row>
    <row r="96" spans="1:11" ht="28.5" customHeight="1" thickBot="1">
      <c r="A96" s="86" t="s">
        <v>33</v>
      </c>
      <c r="B96" s="45"/>
      <c r="C96" s="45"/>
      <c r="D96" s="46"/>
      <c r="E96" s="45"/>
      <c r="F96" s="45"/>
      <c r="G96" s="87"/>
      <c r="H96" s="87"/>
      <c r="I96" s="87">
        <f>ДОХОДЫ!E16-РАСХОДЫ!I6</f>
        <v>-503298.9500000002</v>
      </c>
      <c r="J96" s="87"/>
      <c r="K96" s="88"/>
    </row>
    <row r="97" spans="1:11" ht="13.5">
      <c r="A97" s="6"/>
      <c r="B97" s="6"/>
      <c r="C97" s="89"/>
      <c r="D97" s="90"/>
      <c r="E97" s="6"/>
      <c r="F97" s="6"/>
      <c r="G97" s="91"/>
      <c r="H97" s="91"/>
      <c r="I97" s="91"/>
      <c r="J97" s="91"/>
      <c r="K97" s="91"/>
    </row>
    <row r="98" spans="1:11" ht="13.5">
      <c r="A98" s="6"/>
      <c r="B98" s="6"/>
      <c r="C98" s="89"/>
      <c r="D98" s="90"/>
      <c r="E98" s="6"/>
      <c r="F98" s="6"/>
      <c r="G98" s="91"/>
      <c r="H98" s="91"/>
      <c r="I98" s="91"/>
      <c r="J98" s="91"/>
      <c r="K98" s="91"/>
    </row>
  </sheetData>
  <sheetProtection formatCells="0" formatColumns="0" formatRows="0" insertColumns="0" insertRows="0" insertHyperlinks="0" deleteColumns="0" deleteRows="0" sort="0" autoFilter="0" pivotTables="0"/>
  <mergeCells count="11">
    <mergeCell ref="I63:I65"/>
    <mergeCell ref="B2:F3"/>
    <mergeCell ref="G2:G4"/>
    <mergeCell ref="H2:H4"/>
    <mergeCell ref="I2:I4"/>
    <mergeCell ref="A1:K1"/>
    <mergeCell ref="J63:K64"/>
    <mergeCell ref="J2:K3"/>
    <mergeCell ref="B63:F64"/>
    <mergeCell ref="G63:G65"/>
    <mergeCell ref="H63:H65"/>
  </mergeCells>
  <printOptions/>
  <pageMargins left="0.1968503937007874" right="0.15748031496062992" top="0.2362204724409449" bottom="0.2755905511811024" header="0.1968503937007874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E32" sqref="E32"/>
    </sheetView>
  </sheetViews>
  <sheetFormatPr defaultColWidth="9.125" defaultRowHeight="12.75"/>
  <cols>
    <col min="1" max="1" width="25.625" style="15" customWidth="1"/>
    <col min="2" max="2" width="6.875" style="15" customWidth="1"/>
    <col min="3" max="6" width="18.50390625" style="15" customWidth="1"/>
    <col min="7" max="16384" width="9.125" style="15" customWidth="1"/>
  </cols>
  <sheetData>
    <row r="1" spans="1:6" ht="14.25" thickBot="1">
      <c r="A1" s="130" t="s">
        <v>55</v>
      </c>
      <c r="B1" s="130"/>
      <c r="C1" s="130"/>
      <c r="D1" s="130"/>
      <c r="E1" s="130"/>
      <c r="F1" s="130"/>
    </row>
    <row r="2" spans="1:6" ht="69" customHeight="1">
      <c r="A2" s="128" t="s">
        <v>0</v>
      </c>
      <c r="B2" s="128" t="s">
        <v>40</v>
      </c>
      <c r="C2" s="128" t="s">
        <v>41</v>
      </c>
      <c r="D2" s="16" t="s">
        <v>42</v>
      </c>
      <c r="E2" s="128" t="s">
        <v>3</v>
      </c>
      <c r="F2" s="128" t="s">
        <v>4</v>
      </c>
    </row>
    <row r="3" spans="1:6" ht="13.5" thickBot="1">
      <c r="A3" s="129"/>
      <c r="B3" s="129"/>
      <c r="C3" s="129"/>
      <c r="D3" s="18" t="s">
        <v>43</v>
      </c>
      <c r="E3" s="129"/>
      <c r="F3" s="129"/>
    </row>
    <row r="4" spans="1:6" ht="13.5" thickBot="1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57.75" customHeight="1" thickBot="1">
      <c r="A5" s="2" t="s">
        <v>44</v>
      </c>
      <c r="B5" s="92">
        <v>500</v>
      </c>
      <c r="C5" s="93"/>
      <c r="D5" s="93"/>
      <c r="E5" s="94">
        <f>SUM(РАСХОДЫ!I96)</f>
        <v>-503298.9500000002</v>
      </c>
      <c r="F5" s="93"/>
    </row>
    <row r="6" spans="1:6" ht="19.5" customHeight="1" thickBot="1">
      <c r="A6" s="1" t="s">
        <v>31</v>
      </c>
      <c r="B6" s="92">
        <v>510</v>
      </c>
      <c r="C6" s="93"/>
      <c r="D6" s="93"/>
      <c r="E6" s="93"/>
      <c r="F6" s="93"/>
    </row>
    <row r="7" spans="1:6" ht="31.5" customHeight="1" thickBot="1">
      <c r="A7" s="2" t="s">
        <v>45</v>
      </c>
      <c r="B7" s="92">
        <v>520</v>
      </c>
      <c r="C7" s="94"/>
      <c r="D7" s="94"/>
      <c r="E7" s="94">
        <v>503298.95</v>
      </c>
      <c r="F7" s="94"/>
    </row>
    <row r="8" spans="1:6" ht="14.25" thickBot="1">
      <c r="A8" s="1" t="s">
        <v>46</v>
      </c>
      <c r="B8" s="92"/>
      <c r="C8" s="95"/>
      <c r="D8" s="95"/>
      <c r="E8" s="95"/>
      <c r="F8" s="95"/>
    </row>
    <row r="9" spans="1:6" ht="12.75" customHeight="1" thickBot="1">
      <c r="A9" s="1" t="s">
        <v>47</v>
      </c>
      <c r="B9" s="92"/>
      <c r="C9" s="95"/>
      <c r="D9" s="95"/>
      <c r="E9" s="95">
        <v>1252840.15</v>
      </c>
      <c r="F9" s="95"/>
    </row>
    <row r="10" spans="1:6" ht="14.25" thickBot="1">
      <c r="A10" s="1"/>
      <c r="B10" s="92"/>
      <c r="C10" s="95"/>
      <c r="D10" s="95"/>
      <c r="E10" s="95"/>
      <c r="F10" s="95"/>
    </row>
    <row r="11" spans="1:6" ht="24.75" customHeight="1" thickBot="1">
      <c r="A11" s="1" t="s">
        <v>48</v>
      </c>
      <c r="B11" s="92"/>
      <c r="C11" s="95"/>
      <c r="D11" s="95"/>
      <c r="E11" s="95">
        <f>SUM(E5+E9)</f>
        <v>749541.1999999997</v>
      </c>
      <c r="F11" s="95"/>
    </row>
    <row r="12" spans="1:6" ht="14.25" thickBot="1">
      <c r="A12" s="1" t="s">
        <v>85</v>
      </c>
      <c r="B12" s="92"/>
      <c r="C12" s="95"/>
      <c r="D12" s="95"/>
      <c r="E12" s="95">
        <v>0</v>
      </c>
      <c r="F12" s="95"/>
    </row>
    <row r="13" spans="1:6" ht="14.25" thickBot="1">
      <c r="A13" s="1" t="s">
        <v>86</v>
      </c>
      <c r="B13" s="92"/>
      <c r="C13" s="95"/>
      <c r="D13" s="95"/>
      <c r="E13" s="95">
        <f>SUM(E11-E14-E15)</f>
        <v>749541.1999999997</v>
      </c>
      <c r="F13" s="95"/>
    </row>
    <row r="14" spans="1:6" ht="14.25" thickBot="1">
      <c r="A14" s="1" t="s">
        <v>106</v>
      </c>
      <c r="B14" s="92"/>
      <c r="C14" s="95"/>
      <c r="D14" s="95"/>
      <c r="E14" s="95"/>
      <c r="F14" s="95"/>
    </row>
    <row r="15" spans="1:6" ht="14.25" thickBot="1">
      <c r="A15" s="1" t="s">
        <v>157</v>
      </c>
      <c r="B15" s="92"/>
      <c r="C15" s="95"/>
      <c r="D15" s="95"/>
      <c r="E15" s="95">
        <f>SUM(ДОХОДЫ!E46-РАСХОДЫ!I44)</f>
        <v>0</v>
      </c>
      <c r="F15" s="95"/>
    </row>
    <row r="16" spans="1:6" ht="14.25" thickBot="1">
      <c r="A16" s="1" t="s">
        <v>146</v>
      </c>
      <c r="B16" s="92"/>
      <c r="C16" s="95"/>
      <c r="D16" s="95"/>
      <c r="E16" s="95"/>
      <c r="F16" s="95"/>
    </row>
    <row r="17" spans="1:6" ht="14.25" thickBot="1">
      <c r="A17" s="1"/>
      <c r="B17" s="92"/>
      <c r="C17" s="95"/>
      <c r="D17" s="95"/>
      <c r="E17" s="95"/>
      <c r="F17" s="95"/>
    </row>
    <row r="18" spans="1:6" ht="14.25" thickBot="1">
      <c r="A18" s="1"/>
      <c r="B18" s="92"/>
      <c r="C18" s="95"/>
      <c r="D18" s="95"/>
      <c r="E18" s="95"/>
      <c r="F18" s="95"/>
    </row>
    <row r="19" spans="1:6" ht="30.75" customHeight="1" thickBot="1">
      <c r="A19" s="2" t="s">
        <v>49</v>
      </c>
      <c r="B19" s="92">
        <v>620</v>
      </c>
      <c r="C19" s="95"/>
      <c r="D19" s="95"/>
      <c r="E19" s="95"/>
      <c r="F19" s="95"/>
    </row>
    <row r="20" spans="1:6" ht="14.25" thickBot="1">
      <c r="A20" s="1" t="s">
        <v>46</v>
      </c>
      <c r="B20" s="92"/>
      <c r="C20" s="95"/>
      <c r="D20" s="95"/>
      <c r="E20" s="95"/>
      <c r="F20" s="95"/>
    </row>
    <row r="21" spans="1:6" ht="14.25" thickBot="1">
      <c r="A21" s="1"/>
      <c r="B21" s="92"/>
      <c r="C21" s="95"/>
      <c r="D21" s="95"/>
      <c r="E21" s="95"/>
      <c r="F21" s="95"/>
    </row>
    <row r="22" spans="1:6" ht="14.25" thickBot="1">
      <c r="A22" s="1"/>
      <c r="B22" s="92"/>
      <c r="C22" s="95"/>
      <c r="D22" s="95"/>
      <c r="E22" s="95"/>
      <c r="F22" s="95"/>
    </row>
    <row r="23" spans="1:6" ht="14.25" thickBot="1">
      <c r="A23" s="1"/>
      <c r="B23" s="92"/>
      <c r="C23" s="95"/>
      <c r="D23" s="95"/>
      <c r="E23" s="95"/>
      <c r="F23" s="95"/>
    </row>
    <row r="24" spans="1:6" ht="14.25" thickBot="1">
      <c r="A24" s="1"/>
      <c r="B24" s="92"/>
      <c r="C24" s="95"/>
      <c r="D24" s="95"/>
      <c r="E24" s="95"/>
      <c r="F24" s="95"/>
    </row>
    <row r="25" spans="1:6" ht="14.25" thickBot="1">
      <c r="A25" s="1"/>
      <c r="B25" s="92"/>
      <c r="C25" s="95"/>
      <c r="D25" s="95"/>
      <c r="E25" s="95"/>
      <c r="F25" s="95"/>
    </row>
    <row r="26" spans="1:6" ht="14.25" thickBot="1">
      <c r="A26" s="1"/>
      <c r="B26" s="92"/>
      <c r="C26" s="95"/>
      <c r="D26" s="95"/>
      <c r="E26" s="95"/>
      <c r="F26" s="95"/>
    </row>
    <row r="27" spans="1:6" ht="14.25" thickBot="1">
      <c r="A27" s="1"/>
      <c r="B27" s="92"/>
      <c r="C27" s="95"/>
      <c r="D27" s="95"/>
      <c r="E27" s="95"/>
      <c r="F27" s="95"/>
    </row>
    <row r="28" spans="1:6" ht="14.25" thickBot="1">
      <c r="A28" s="1"/>
      <c r="B28" s="92"/>
      <c r="C28" s="95"/>
      <c r="D28" s="95"/>
      <c r="E28" s="95"/>
      <c r="F28" s="95"/>
    </row>
    <row r="29" spans="1:6" ht="14.25" thickBot="1">
      <c r="A29" s="1"/>
      <c r="B29" s="92"/>
      <c r="C29" s="95"/>
      <c r="D29" s="95"/>
      <c r="E29" s="95"/>
      <c r="F29" s="95"/>
    </row>
    <row r="30" spans="1:6" ht="14.25" thickBot="1">
      <c r="A30" s="1"/>
      <c r="B30" s="92"/>
      <c r="C30" s="95"/>
      <c r="D30" s="95"/>
      <c r="E30" s="95"/>
      <c r="F30" s="95"/>
    </row>
    <row r="31" spans="1:6" ht="14.25" thickBot="1">
      <c r="A31" s="1"/>
      <c r="B31" s="92"/>
      <c r="C31" s="95"/>
      <c r="D31" s="95"/>
      <c r="E31" s="95"/>
      <c r="F31" s="95"/>
    </row>
    <row r="32" spans="1:6" ht="14.25" thickBot="1">
      <c r="A32" s="1" t="s">
        <v>69</v>
      </c>
      <c r="B32" s="92"/>
      <c r="C32" s="95"/>
      <c r="D32" s="95"/>
      <c r="E32" s="95">
        <v>776972.17</v>
      </c>
      <c r="F32" s="95"/>
    </row>
    <row r="33" spans="1:6" ht="14.25" thickBot="1">
      <c r="A33" s="1"/>
      <c r="B33" s="92"/>
      <c r="C33" s="95"/>
      <c r="D33" s="95"/>
      <c r="E33" s="95"/>
      <c r="F33" s="95"/>
    </row>
    <row r="34" spans="1:6" ht="14.25" thickBot="1">
      <c r="A34" s="1"/>
      <c r="B34" s="92"/>
      <c r="C34" s="95"/>
      <c r="D34" s="95"/>
      <c r="E34" s="95"/>
      <c r="F34" s="95"/>
    </row>
    <row r="35" spans="1:6" ht="26.25" customHeight="1" thickBot="1">
      <c r="A35" s="1" t="s">
        <v>50</v>
      </c>
      <c r="B35" s="92">
        <v>700</v>
      </c>
      <c r="C35" s="95"/>
      <c r="D35" s="95"/>
      <c r="E35" s="95">
        <v>0</v>
      </c>
      <c r="F35" s="95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37.5" customHeight="1">
      <c r="A39" s="140" t="s">
        <v>132</v>
      </c>
      <c r="B39" s="111"/>
      <c r="C39" s="111"/>
      <c r="D39" s="111"/>
      <c r="E39" s="111"/>
      <c r="F39" s="111"/>
    </row>
    <row r="40" spans="1:6" ht="12.75">
      <c r="A40" s="6"/>
      <c r="B40" s="6"/>
      <c r="C40" s="6"/>
      <c r="D40" s="6"/>
      <c r="E40" s="6"/>
      <c r="F40" s="6"/>
    </row>
    <row r="41" spans="1:6" ht="42.75" customHeight="1">
      <c r="A41" s="140" t="s">
        <v>120</v>
      </c>
      <c r="B41" s="111"/>
      <c r="C41" s="111"/>
      <c r="D41" s="111"/>
      <c r="E41" s="111"/>
      <c r="F41" s="111"/>
    </row>
    <row r="42" spans="1:6" ht="12.75">
      <c r="A42" s="6"/>
      <c r="B42" s="6"/>
      <c r="C42" s="6"/>
      <c r="D42" s="6"/>
      <c r="E42" s="6"/>
      <c r="F42" s="6"/>
    </row>
    <row r="43" spans="1:6" ht="12.75">
      <c r="A43" s="141" t="s">
        <v>171</v>
      </c>
      <c r="B43" s="141"/>
      <c r="C43" s="141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24.75" customHeight="1">
      <c r="A46" s="131" t="s">
        <v>51</v>
      </c>
      <c r="B46" s="132"/>
      <c r="C46" s="132"/>
      <c r="D46" s="132"/>
      <c r="E46" s="132"/>
      <c r="F46" s="133"/>
    </row>
    <row r="47" spans="1:6" ht="19.5" customHeight="1">
      <c r="A47" s="134" t="s">
        <v>52</v>
      </c>
      <c r="B47" s="135"/>
      <c r="C47" s="135"/>
      <c r="D47" s="135"/>
      <c r="E47" s="135"/>
      <c r="F47" s="136"/>
    </row>
    <row r="48" spans="1:6" ht="13.5" customHeight="1">
      <c r="A48" s="137" t="s">
        <v>53</v>
      </c>
      <c r="B48" s="138"/>
      <c r="C48" s="138"/>
      <c r="D48" s="138"/>
      <c r="E48" s="138"/>
      <c r="F48" s="139"/>
    </row>
    <row r="49" spans="1:6" ht="15">
      <c r="A49" s="19"/>
      <c r="B49" s="20"/>
      <c r="C49" s="20"/>
      <c r="D49" s="20"/>
      <c r="E49" s="20"/>
      <c r="F49" s="20"/>
    </row>
  </sheetData>
  <sheetProtection formatCells="0" formatColumns="0" formatRows="0" insertColumns="0" insertRows="0" insertHyperlinks="0" deleteColumns="0" deleteRows="0" sort="0" autoFilter="0" pivotTables="0"/>
  <mergeCells count="12">
    <mergeCell ref="A2:A3"/>
    <mergeCell ref="B2:B3"/>
    <mergeCell ref="C2:C3"/>
    <mergeCell ref="E2:E3"/>
    <mergeCell ref="A1:F1"/>
    <mergeCell ref="A46:F46"/>
    <mergeCell ref="A47:F47"/>
    <mergeCell ref="A48:F48"/>
    <mergeCell ref="F2:F3"/>
    <mergeCell ref="A39:F39"/>
    <mergeCell ref="A41:F41"/>
    <mergeCell ref="A43:C43"/>
  </mergeCells>
  <printOptions/>
  <pageMargins left="0.75" right="0.2" top="0.3" bottom="0.26" header="0.17" footer="0.1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Admin</cp:lastModifiedBy>
  <cp:lastPrinted>2019-01-27T07:28:25Z</cp:lastPrinted>
  <dcterms:created xsi:type="dcterms:W3CDTF">2006-05-05T05:16:30Z</dcterms:created>
  <dcterms:modified xsi:type="dcterms:W3CDTF">2019-01-27T07:31:39Z</dcterms:modified>
  <cp:category/>
  <cp:version/>
  <cp:contentType/>
  <cp:contentStatus/>
</cp:coreProperties>
</file>